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งาน 2566\ประเมิน 2566\ประเมินวิทยาลัย 2566\รายงานวิทยาลัย 66\"/>
    </mc:Choice>
  </mc:AlternateContent>
  <bookViews>
    <workbookView xWindow="440" yWindow="750" windowWidth="15800" windowHeight="13650" tabRatio="763"/>
  </bookViews>
  <sheets>
    <sheet name="ผลการดำเนินงาน (ส.1)" sheetId="8" r:id="rId1"/>
    <sheet name="คะแนนประเมิน" sheetId="1" r:id="rId2"/>
    <sheet name="ตารางวิเคราะห์" sheetId="9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9" l="1"/>
  <c r="G36" i="8" l="1"/>
  <c r="G35" i="8"/>
  <c r="G34" i="8"/>
  <c r="G33" i="8"/>
  <c r="G19" i="8"/>
  <c r="G16" i="8"/>
  <c r="G15" i="8"/>
  <c r="G14" i="8"/>
  <c r="E10" i="8"/>
  <c r="G12" i="8"/>
  <c r="G30" i="8"/>
  <c r="B24" i="1" l="1"/>
  <c r="B9" i="1"/>
  <c r="E31" i="8"/>
  <c r="G31" i="8" s="1"/>
  <c r="B18" i="1" s="1"/>
  <c r="E7" i="9" s="1"/>
  <c r="E28" i="8"/>
  <c r="G28" i="8" s="1"/>
  <c r="B15" i="1" s="1"/>
  <c r="E17" i="8"/>
  <c r="G17" i="8" s="1"/>
  <c r="B10" i="1" s="1"/>
  <c r="B17" i="1" l="1"/>
  <c r="D7" i="9" s="1"/>
  <c r="B19" i="1" l="1"/>
  <c r="F7" i="9" s="1"/>
  <c r="B8" i="1" l="1"/>
  <c r="B7" i="1"/>
  <c r="B23" i="1"/>
  <c r="B22" i="1"/>
  <c r="B20" i="1"/>
  <c r="B12" i="1"/>
  <c r="E22" i="8"/>
  <c r="G22" i="8" s="1"/>
  <c r="G20" i="8" s="1"/>
  <c r="B13" i="1" s="1"/>
  <c r="E6" i="8"/>
  <c r="G6" i="8" s="1"/>
  <c r="E26" i="8"/>
  <c r="G26" i="8" s="1"/>
  <c r="G24" i="8" s="1"/>
  <c r="B14" i="1" s="1"/>
  <c r="G10" i="8"/>
  <c r="B5" i="1" s="1"/>
  <c r="E8" i="8"/>
  <c r="G8" i="8" s="1"/>
  <c r="B4" i="1" s="1"/>
  <c r="C3" i="1"/>
  <c r="D6" i="9" l="1"/>
  <c r="D10" i="9"/>
  <c r="C5" i="9"/>
  <c r="G37" i="8"/>
  <c r="G38" i="8" s="1"/>
  <c r="C6" i="9"/>
  <c r="B3" i="1"/>
  <c r="E10" i="9" s="1"/>
  <c r="D9" i="9"/>
  <c r="B25" i="1"/>
  <c r="G9" i="9" s="1"/>
  <c r="B21" i="1"/>
  <c r="G7" i="9"/>
  <c r="B11" i="1" l="1"/>
  <c r="E5" i="9"/>
  <c r="C10" i="9"/>
  <c r="B26" i="1"/>
  <c r="F10" i="9" s="1"/>
  <c r="E11" i="9"/>
  <c r="E6" i="9"/>
  <c r="D8" i="9"/>
  <c r="F8" i="9"/>
  <c r="G8" i="9" s="1"/>
  <c r="B16" i="1"/>
  <c r="F6" i="9" s="1"/>
  <c r="G6" i="9" s="1"/>
  <c r="B6" i="1"/>
  <c r="F5" i="9" l="1"/>
  <c r="G5" i="9" s="1"/>
  <c r="D11" i="9"/>
  <c r="G10" i="9"/>
  <c r="C11" i="9"/>
</calcChain>
</file>

<file path=xl/comments1.xml><?xml version="1.0" encoding="utf-8"?>
<comments xmlns="http://schemas.openxmlformats.org/spreadsheetml/2006/main">
  <authors>
    <author>QAHP</author>
    <author>compaq</author>
    <author>pheerawat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ตัวตั้ง</t>
        </r>
        <r>
          <rPr>
            <sz val="9"/>
            <color indexed="81"/>
            <rFont val="Tahoma"/>
            <family val="2"/>
          </rPr>
          <t xml:space="preserve"> (ผลรวมของคะแนนที่ได้จากการประเมินบัณฑิตที่มีคุณลักษณะตามอัตลักษณ์)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 xml:space="preserve">ตัวหาร </t>
        </r>
        <r>
          <rPr>
            <sz val="9"/>
            <color indexed="81"/>
            <rFont val="Tahoma"/>
            <family val="2"/>
          </rPr>
          <t>(จำนวนบัณฑิตที่ได้รับการประเมินทั้งหมด)</t>
        </r>
      </text>
    </comment>
    <comment ref="C8" authorId="1" shapeId="0">
      <text>
        <r>
          <rPr>
            <b/>
            <sz val="9"/>
            <color indexed="81"/>
            <rFont val="Tahoma"/>
            <family val="2"/>
          </rPr>
          <t xml:space="preserve">ตัวตั้ง </t>
        </r>
        <r>
          <rPr>
            <sz val="9"/>
            <color indexed="81"/>
            <rFont val="Tahoma"/>
            <family val="2"/>
          </rPr>
          <t xml:space="preserve">(กรุณากรอกจำนวนอาจารย์ประจำที่มีคุณวุฒิปริญญาเอก)
</t>
        </r>
      </text>
    </comment>
    <comment ref="C9" authorId="1" shapeId="0">
      <text>
        <r>
          <rPr>
            <b/>
            <sz val="9"/>
            <color indexed="81"/>
            <rFont val="Tahoma"/>
            <family val="2"/>
          </rPr>
          <t>ตัวหาร</t>
        </r>
        <r>
          <rPr>
            <sz val="9"/>
            <color indexed="81"/>
            <rFont val="Tahoma"/>
            <family val="2"/>
          </rPr>
          <t xml:space="preserve"> (กรุณากรอกจำนวนอาจารย์ประจำทั้งหมด)
</t>
        </r>
      </text>
    </comment>
    <comment ref="C10" authorId="1" shapeId="0">
      <text>
        <r>
          <rPr>
            <b/>
            <sz val="9"/>
            <color indexed="81"/>
            <rFont val="Tahoma"/>
            <family val="2"/>
          </rPr>
          <t xml:space="preserve">ตัวตั้ง </t>
        </r>
        <r>
          <rPr>
            <sz val="9"/>
            <color indexed="81"/>
            <rFont val="Tahoma"/>
            <family val="2"/>
          </rPr>
          <t xml:space="preserve">
(กรุณากรอกจำนวนอาจารย์ประจำที่ดำรงตำแหน่งทางวิชาการ)</t>
        </r>
      </text>
    </comment>
    <comment ref="C11" authorId="1" shapeId="0">
      <text>
        <r>
          <rPr>
            <b/>
            <sz val="9"/>
            <color indexed="81"/>
            <rFont val="Tahoma"/>
            <family val="2"/>
          </rPr>
          <t>ตัวหาร</t>
        </r>
        <r>
          <rPr>
            <sz val="9"/>
            <color indexed="81"/>
            <rFont val="Tahoma"/>
            <family val="2"/>
          </rPr>
          <t xml:space="preserve"> (กรุณากรอกจำนวนอาจารย์ประจำทั้งหมด)</t>
        </r>
      </text>
    </comment>
    <comment ref="C17" authorId="2" shapeId="0">
      <text>
        <r>
          <rPr>
            <b/>
            <sz val="9"/>
            <color indexed="81"/>
            <rFont val="Tahoma"/>
            <family val="2"/>
          </rPr>
          <t>pheerawat:</t>
        </r>
        <r>
          <rPr>
            <sz val="9"/>
            <color indexed="81"/>
            <rFont val="Tahoma"/>
            <family val="2"/>
          </rPr>
          <t xml:space="preserve">
จำนวนหลักสูตรที่สร้างนวัตกรรม</t>
        </r>
      </text>
    </comment>
    <comment ref="C18" authorId="2" shapeId="0">
      <text>
        <r>
          <rPr>
            <b/>
            <sz val="9"/>
            <color indexed="81"/>
            <rFont val="Tahoma"/>
            <family val="2"/>
          </rPr>
          <t>pheerawat:</t>
        </r>
        <r>
          <rPr>
            <sz val="9"/>
            <color indexed="81"/>
            <rFont val="Tahoma"/>
            <family val="2"/>
          </rPr>
          <t xml:space="preserve">
หลักสูตรทั้งหมดในคณะ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 xml:space="preserve">ตัวตั้ง </t>
        </r>
        <r>
          <rPr>
            <sz val="9"/>
            <color indexed="81"/>
            <rFont val="Tahoma"/>
            <family val="2"/>
          </rPr>
          <t xml:space="preserve">(ผลร่วมการถ่วงน้ำหนักของงานวิจัยหรือสร้างสรรค์ที่ตีพิมพ์หรือเผยแพร่) 
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 xml:space="preserve">ตัวหาร </t>
        </r>
        <r>
          <rPr>
            <sz val="9"/>
            <color indexed="81"/>
            <rFont val="Tahoma"/>
            <family val="2"/>
          </rPr>
          <t>(จำนวนอาจารย์ประจำและนักวิจัยทั้งหมด)</t>
        </r>
      </text>
    </comment>
    <comment ref="C28" authorId="2" shapeId="0">
      <text>
        <r>
          <rPr>
            <b/>
            <sz val="9"/>
            <color indexed="81"/>
            <rFont val="Tahoma"/>
            <family val="2"/>
          </rPr>
          <t>pheerawat:</t>
        </r>
        <r>
          <rPr>
            <sz val="9"/>
            <color indexed="81"/>
            <rFont val="Tahoma"/>
            <family val="2"/>
          </rPr>
          <t xml:space="preserve">
ผลรวมงานวิจัย งานสร้างสรรค์ หรือนวัตกรรมที่นำไปใช้ประโยชน์ต่อชุมชน</t>
        </r>
      </text>
    </comment>
    <comment ref="C29" authorId="2" shapeId="0">
      <text>
        <r>
          <rPr>
            <b/>
            <sz val="9"/>
            <color indexed="81"/>
            <rFont val="Tahoma"/>
            <family val="2"/>
          </rPr>
          <t>pheerawat:</t>
        </r>
        <r>
          <rPr>
            <sz val="9"/>
            <color indexed="81"/>
            <rFont val="Tahoma"/>
            <family val="2"/>
          </rPr>
          <t xml:space="preserve">
จำนวนงานวิจัย งานสร้างสรรค์ หรือนวัตกรรมทั้งหมด</t>
        </r>
      </text>
    </comment>
    <comment ref="C31" authorId="2" shapeId="0">
      <text>
        <r>
          <rPr>
            <b/>
            <sz val="9"/>
            <color indexed="81"/>
            <rFont val="Tahoma"/>
            <family val="2"/>
          </rPr>
          <t>pheerawat:</t>
        </r>
        <r>
          <rPr>
            <sz val="9"/>
            <color indexed="81"/>
            <rFont val="Tahoma"/>
            <family val="2"/>
          </rPr>
          <t xml:space="preserve">
จำนวนชุมชนเป้าหมายที่ได้รับการพัฒนาอย่างต่อเนื่อง</t>
        </r>
      </text>
    </comment>
    <comment ref="C32" authorId="2" shapeId="0">
      <text>
        <r>
          <rPr>
            <b/>
            <sz val="9"/>
            <color indexed="81"/>
            <rFont val="Tahoma"/>
            <family val="2"/>
          </rPr>
          <t>pheerawat:</t>
        </r>
        <r>
          <rPr>
            <sz val="9"/>
            <color indexed="81"/>
            <rFont val="Tahoma"/>
            <family val="2"/>
          </rPr>
          <t xml:space="preserve">
จำนวนชุมชนเป้าหมายทั้งหมด</t>
        </r>
      </text>
    </comment>
  </commentList>
</comments>
</file>

<file path=xl/sharedStrings.xml><?xml version="1.0" encoding="utf-8"?>
<sst xmlns="http://schemas.openxmlformats.org/spreadsheetml/2006/main" count="123" uniqueCount="82">
  <si>
    <t>ตัวบ่งชี้</t>
  </si>
  <si>
    <t>คะแนนประเมิน</t>
  </si>
  <si>
    <t>ตัวบ่งชี้ 1.1</t>
  </si>
  <si>
    <t>ตัวบ่งชี้ 2.1</t>
  </si>
  <si>
    <t>ตัวบ่งชี้ 2.2</t>
  </si>
  <si>
    <t>ตัวบ่งชี้ 2.3</t>
  </si>
  <si>
    <t>ตัวบ่งชี้ 3.1</t>
  </si>
  <si>
    <t>ตัวบ่งชี้ 4.1</t>
  </si>
  <si>
    <t>ตัวบ่งชี้ 5.1</t>
  </si>
  <si>
    <t>ตัวบ่งชี้ 5.2</t>
  </si>
  <si>
    <t xml:space="preserve">ปัจจัยนำเข้า </t>
  </si>
  <si>
    <t xml:space="preserve">รวม </t>
  </si>
  <si>
    <t>-</t>
  </si>
  <si>
    <t>รวม</t>
  </si>
  <si>
    <t>ผลการประเมิน</t>
  </si>
  <si>
    <t>คะแนนเฉลี่ยรวม</t>
  </si>
  <si>
    <t>ผลผลิตหรือผลลัพธ์</t>
  </si>
  <si>
    <t>จำนวนตัวบ่งชี้</t>
  </si>
  <si>
    <t>ตัวบ่งชี้คุณภาพ</t>
  </si>
  <si>
    <t>ประเมินตนเอง</t>
  </si>
  <si>
    <t>หมายเหตุ (เหตุผลของการประเมินที่ต่างจากที่ระบุไว้ใน SAR)</t>
  </si>
  <si>
    <t>ผลการดำเนินงาน</t>
  </si>
  <si>
    <t>ตัวตั้ง</t>
  </si>
  <si>
    <t>ผลลัพธ์</t>
  </si>
  <si>
    <t>ตัวหาร</t>
  </si>
  <si>
    <t>(% หรือ สัดส่วน)</t>
  </si>
  <si>
    <t>ข้อ</t>
  </si>
  <si>
    <t xml:space="preserve"> ตัวบ่งชี้ 2.1</t>
  </si>
  <si>
    <t>เป้าหมาย</t>
  </si>
  <si>
    <t>รวมค่าคะแนนเฉลี่ยรวมทั้งหมด</t>
  </si>
  <si>
    <r>
      <t>องค์ประกอบ</t>
    </r>
    <r>
      <rPr>
        <sz val="14"/>
        <color indexed="8"/>
        <rFont val="TH Niramit AS"/>
      </rPr>
      <t xml:space="preserve"> </t>
    </r>
  </si>
  <si>
    <r>
      <t>จำนวนตัวบ่งชี้</t>
    </r>
    <r>
      <rPr>
        <sz val="14"/>
        <color indexed="8"/>
        <rFont val="TH Niramit AS"/>
      </rPr>
      <t xml:space="preserve"> </t>
    </r>
  </si>
  <si>
    <r>
      <t>กระบวนการ</t>
    </r>
    <r>
      <rPr>
        <sz val="14"/>
        <color indexed="8"/>
        <rFont val="TH Niramit AS"/>
      </rPr>
      <t xml:space="preserve"> </t>
    </r>
  </si>
  <si>
    <t>ชื่อหน่วยงาน</t>
  </si>
  <si>
    <t xml:space="preserve">ชื่อคณะ/วิทยาลัย : </t>
  </si>
  <si>
    <t>กลุ่มสาขาวิทยาศาสตร์และเทคโนโลยี</t>
  </si>
  <si>
    <t>ตัวบ่งชี้ 1.2</t>
  </si>
  <si>
    <t>ตัวบ่งชี้ 1.3</t>
  </si>
  <si>
    <t>ตัวบ่งชี้ 1.4</t>
  </si>
  <si>
    <t xml:space="preserve"> ตัวบ่งชี้ 1.2</t>
  </si>
  <si>
    <t xml:space="preserve"> ตัวบ่งชี้ 1.3</t>
  </si>
  <si>
    <t xml:space="preserve"> ตัวบ่งชี้ 1.4</t>
  </si>
  <si>
    <t xml:space="preserve"> ตัวบ่งชี้ 1.5</t>
  </si>
  <si>
    <t xml:space="preserve"> ตัวบ่งชี้ 1.6</t>
  </si>
  <si>
    <t>ตัวบ่งชี้ 1.5</t>
  </si>
  <si>
    <t>ตัวบ่งชี้ 1.6</t>
  </si>
  <si>
    <t>1.  การผลิตบัณฑิต</t>
  </si>
  <si>
    <t>2.  การวิจัย</t>
  </si>
  <si>
    <t>3.  การบริการวิชาการ</t>
  </si>
  <si>
    <t>5.  การบริหารจัดการ</t>
  </si>
  <si>
    <t>ตารางการวิเคราะห์คุณภาพการศึกษาภายใน</t>
  </si>
  <si>
    <t>.....ข้อ</t>
  </si>
  <si>
    <t>มีการดำเนินการ ()</t>
  </si>
  <si>
    <t xml:space="preserve"> ตัวบ่งชี้ 1.7</t>
  </si>
  <si>
    <t xml:space="preserve"> ตัวบ่งชี้ 1.8</t>
  </si>
  <si>
    <t>ตัวบ่งชี้ 2.4</t>
  </si>
  <si>
    <t xml:space="preserve"> ตัวบ่งชี้ 2.4</t>
  </si>
  <si>
    <t>ตัวบ่งชี้ 3.2</t>
  </si>
  <si>
    <t xml:space="preserve"> ตัวบ่งชี้ 3.2</t>
  </si>
  <si>
    <t>ตัวบ่งชี้ 1.7</t>
  </si>
  <si>
    <t>ตัวบ่งชี้ 1.8</t>
  </si>
  <si>
    <t>ตัวบ่งชี้ 5.3</t>
  </si>
  <si>
    <t>4.  ด้านศิลปวัฒนธรรมและความเป็นไทย</t>
  </si>
  <si>
    <t>คะแนนรวมตัวบ่งชี้ที่ 2.2</t>
  </si>
  <si>
    <t>คะแนนรวมตัวบ่งชี้ที่ 2.3</t>
  </si>
  <si>
    <t xml:space="preserve">กลุ่มสาขาวิชาวิทยาศาสตร์และเทคโนโลยี </t>
  </si>
  <si>
    <t>คะแนนเฉลี่ย 14 ตัวบ่งชี้</t>
  </si>
  <si>
    <t>14 ตัวบ่งชี้</t>
  </si>
  <si>
    <t>วิทยาลัยพัฒนาเศรษฐกิจและเทคโนโลยีชุมชนแห่งเอเชีย</t>
  </si>
  <si>
    <t>4 คะแนน</t>
  </si>
  <si>
    <t>ร้อยละ 100</t>
  </si>
  <si>
    <t xml:space="preserve"> 7 ข้อ</t>
  </si>
  <si>
    <t>5 คะแนน</t>
  </si>
  <si>
    <t>ร้อยละ 40</t>
  </si>
  <si>
    <t>5 ข้อ</t>
  </si>
  <si>
    <t>7 ข้อ</t>
  </si>
  <si>
    <t>6 ข้อ</t>
  </si>
  <si>
    <t>มีการดำเนินการ (1,2,3,4,5,6,7)</t>
  </si>
  <si>
    <t>มีการดำเนินการ (1,2,3,4,5 ข้อ)</t>
  </si>
  <si>
    <t>มีการดำเนินการ (1,2,3,4,5,6,7 ข้อ)</t>
  </si>
  <si>
    <t>มีการดำเนินการ (1,2,3,4,5,6 ข้อ)</t>
  </si>
  <si>
    <t>4 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</si>
</sst>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;[Red]0.00"/>
    <numFmt numFmtId="165" formatCode="#,##0.00;[Red]#,##0.00"/>
    <numFmt numFmtId="166" formatCode="0;[Red]0"/>
    <numFmt numFmtId="167" formatCode="&quot;ร้อยละ &quot;#,##0.00_);\(&quot;0&quot;#,##0.00\)"/>
    <numFmt numFmtId="168" formatCode="0.0;[Red]0.0"/>
    <numFmt numFmtId="169" formatCode="0.0000"/>
  </numFmts>
  <fonts count="35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22"/>
    </font>
    <font>
      <sz val="16"/>
      <color indexed="8"/>
      <name val="Angsana New"/>
      <family val="1"/>
    </font>
    <font>
      <sz val="8"/>
      <name val="Tahoma"/>
      <family val="2"/>
      <charset val="222"/>
    </font>
    <font>
      <sz val="14"/>
      <color indexed="8"/>
      <name val="TH Niramit AS"/>
    </font>
    <font>
      <b/>
      <sz val="16"/>
      <color indexed="8"/>
      <name val="Angsana New"/>
      <family val="1"/>
    </font>
    <font>
      <sz val="14"/>
      <name val="TH Niramit AS"/>
    </font>
    <font>
      <b/>
      <sz val="16"/>
      <color indexed="8"/>
      <name val="TH Niramit AS"/>
    </font>
    <font>
      <b/>
      <sz val="14"/>
      <name val="TH Niramit AS"/>
    </font>
    <font>
      <b/>
      <sz val="14"/>
      <color indexed="8"/>
      <name val="TH Niramit AS"/>
    </font>
    <font>
      <sz val="14"/>
      <color indexed="12"/>
      <name val="TH Niramit AS"/>
    </font>
    <font>
      <b/>
      <sz val="20"/>
      <color indexed="12"/>
      <name val="TH Niramit AS"/>
    </font>
    <font>
      <sz val="16"/>
      <color indexed="8"/>
      <name val="TH Niramit AS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indexed="8"/>
      <name val="TH Niramit AS"/>
    </font>
    <font>
      <b/>
      <sz val="14"/>
      <color indexed="10"/>
      <name val="TH Niramit AS"/>
    </font>
    <font>
      <b/>
      <sz val="20"/>
      <color indexed="10"/>
      <name val="TH Niramit AS"/>
    </font>
    <font>
      <sz val="20"/>
      <color indexed="8"/>
      <name val="TH Niramit AS"/>
    </font>
    <font>
      <sz val="14"/>
      <color indexed="18"/>
      <name val="TH Niramit AS"/>
    </font>
    <font>
      <b/>
      <sz val="14"/>
      <color indexed="18"/>
      <name val="TH Niramit AS"/>
    </font>
    <font>
      <b/>
      <sz val="20"/>
      <name val="TH Niramit AS"/>
    </font>
    <font>
      <b/>
      <sz val="18"/>
      <color indexed="8"/>
      <name val="TH Niramit AS"/>
    </font>
    <font>
      <b/>
      <sz val="16"/>
      <name val="TH Niramit AS"/>
    </font>
    <font>
      <b/>
      <sz val="18"/>
      <color indexed="8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Niramit AS"/>
    </font>
    <font>
      <sz val="14"/>
      <color rgb="FF0000FF"/>
      <name val="TH Niramit AS"/>
    </font>
    <font>
      <sz val="14"/>
      <color rgb="FFFF0000"/>
      <name val="TH Niramit AS"/>
    </font>
    <font>
      <sz val="16"/>
      <color theme="1"/>
      <name val="TH Niramit AS"/>
    </font>
    <font>
      <b/>
      <sz val="16"/>
      <color theme="1"/>
      <name val="TH SarabunPSK"/>
      <family val="2"/>
    </font>
    <font>
      <b/>
      <sz val="14"/>
      <color rgb="FF002060"/>
      <name val="TH Niramit AS"/>
    </font>
    <font>
      <sz val="10"/>
      <color indexed="8"/>
      <name val="TH Niramit AS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194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/>
    <xf numFmtId="0" fontId="6" fillId="0" borderId="1" xfId="3" applyFont="1" applyFill="1" applyBorder="1" applyAlignment="1">
      <alignment horizontal="center" vertical="center"/>
    </xf>
    <xf numFmtId="0" fontId="6" fillId="2" borderId="1" xfId="3" applyFont="1" applyFill="1" applyBorder="1" applyAlignment="1"/>
    <xf numFmtId="0" fontId="6" fillId="2" borderId="1" xfId="3" applyFont="1" applyFill="1" applyBorder="1" applyAlignment="1">
      <alignment vertical="center"/>
    </xf>
    <xf numFmtId="0" fontId="9" fillId="3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0" fillId="5" borderId="1" xfId="0" applyFont="1" applyFill="1" applyBorder="1"/>
    <xf numFmtId="0" fontId="6" fillId="7" borderId="1" xfId="1" applyFont="1" applyFill="1" applyBorder="1" applyAlignment="1">
      <alignment wrapText="1"/>
    </xf>
    <xf numFmtId="2" fontId="21" fillId="3" borderId="1" xfId="1" applyNumberFormat="1" applyFont="1" applyFill="1" applyBorder="1" applyAlignment="1" applyProtection="1">
      <alignment horizontal="center" wrapText="1"/>
      <protection hidden="1"/>
    </xf>
    <xf numFmtId="2" fontId="21" fillId="8" borderId="1" xfId="1" applyNumberFormat="1" applyFont="1" applyFill="1" applyBorder="1" applyAlignment="1" applyProtection="1">
      <alignment horizontal="center" wrapText="1"/>
      <protection hidden="1"/>
    </xf>
    <xf numFmtId="2" fontId="21" fillId="9" borderId="1" xfId="1" applyNumberFormat="1" applyFont="1" applyFill="1" applyBorder="1" applyAlignment="1" applyProtection="1">
      <alignment horizontal="center" wrapText="1"/>
      <protection hidden="1"/>
    </xf>
    <xf numFmtId="2" fontId="22" fillId="4" borderId="1" xfId="1" applyNumberFormat="1" applyFont="1" applyFill="1" applyBorder="1" applyAlignment="1" applyProtection="1">
      <alignment horizontal="center" wrapText="1"/>
      <protection hidden="1"/>
    </xf>
    <xf numFmtId="0" fontId="24" fillId="8" borderId="1" xfId="0" applyFont="1" applyFill="1" applyBorder="1" applyAlignment="1">
      <alignment horizontal="center"/>
    </xf>
    <xf numFmtId="0" fontId="24" fillId="9" borderId="1" xfId="0" applyFont="1" applyFill="1" applyBorder="1" applyAlignment="1">
      <alignment horizontal="center" vertical="center" wrapText="1"/>
    </xf>
    <xf numFmtId="0" fontId="8" fillId="12" borderId="1" xfId="3" applyFont="1" applyFill="1" applyBorder="1" applyAlignment="1" applyProtection="1">
      <alignment horizontal="center"/>
      <protection locked="0"/>
    </xf>
    <xf numFmtId="0" fontId="6" fillId="2" borderId="7" xfId="3" applyFont="1" applyFill="1" applyBorder="1" applyAlignment="1"/>
    <xf numFmtId="0" fontId="8" fillId="11" borderId="8" xfId="3" applyFont="1" applyFill="1" applyBorder="1" applyAlignment="1">
      <alignment horizontal="center"/>
    </xf>
    <xf numFmtId="0" fontId="8" fillId="14" borderId="8" xfId="3" applyFont="1" applyFill="1" applyBorder="1" applyAlignment="1">
      <alignment horizontal="center"/>
    </xf>
    <xf numFmtId="0" fontId="19" fillId="2" borderId="1" xfId="3" applyFont="1" applyFill="1" applyBorder="1" applyAlignment="1">
      <alignment horizontal="center" vertical="center" wrapText="1"/>
    </xf>
    <xf numFmtId="0" fontId="19" fillId="2" borderId="1" xfId="3" applyFont="1" applyFill="1" applyBorder="1" applyAlignment="1">
      <alignment vertical="center" wrapText="1"/>
    </xf>
    <xf numFmtId="0" fontId="10" fillId="14" borderId="3" xfId="3" applyFont="1" applyFill="1" applyBorder="1" applyAlignment="1">
      <alignment horizontal="center" vertical="center"/>
    </xf>
    <xf numFmtId="0" fontId="10" fillId="11" borderId="3" xfId="3" applyFont="1" applyFill="1" applyBorder="1" applyAlignment="1">
      <alignment horizontal="center" vertical="center"/>
    </xf>
    <xf numFmtId="0" fontId="10" fillId="11" borderId="3" xfId="3" applyFont="1" applyFill="1" applyBorder="1" applyAlignment="1">
      <alignment horizontal="center"/>
    </xf>
    <xf numFmtId="0" fontId="10" fillId="14" borderId="3" xfId="3" applyFont="1" applyFill="1" applyBorder="1" applyAlignment="1">
      <alignment horizontal="center"/>
    </xf>
    <xf numFmtId="0" fontId="29" fillId="15" borderId="1" xfId="3" applyFont="1" applyFill="1" applyBorder="1" applyAlignment="1" applyProtection="1">
      <alignment horizontal="center"/>
      <protection hidden="1"/>
    </xf>
    <xf numFmtId="2" fontId="19" fillId="5" borderId="8" xfId="0" applyNumberFormat="1" applyFont="1" applyFill="1" applyBorder="1" applyAlignment="1" applyProtection="1">
      <alignment horizontal="center"/>
      <protection hidden="1"/>
    </xf>
    <xf numFmtId="1" fontId="8" fillId="12" borderId="1" xfId="3" applyNumberFormat="1" applyFont="1" applyFill="1" applyBorder="1" applyAlignment="1" applyProtection="1">
      <alignment horizontal="center"/>
      <protection locked="0"/>
    </xf>
    <xf numFmtId="2" fontId="14" fillId="4" borderId="1" xfId="0" applyNumberFormat="1" applyFont="1" applyFill="1" applyBorder="1" applyAlignment="1" applyProtection="1">
      <alignment horizontal="center"/>
      <protection hidden="1"/>
    </xf>
    <xf numFmtId="0" fontId="14" fillId="4" borderId="1" xfId="0" applyFont="1" applyFill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2" fontId="6" fillId="0" borderId="0" xfId="0" applyNumberFormat="1" applyFont="1" applyAlignment="1">
      <alignment horizontal="center"/>
    </xf>
    <xf numFmtId="0" fontId="8" fillId="14" borderId="1" xfId="3" applyFont="1" applyFill="1" applyBorder="1" applyAlignment="1">
      <alignment horizontal="center" vertical="center"/>
    </xf>
    <xf numFmtId="0" fontId="8" fillId="11" borderId="1" xfId="3" applyFont="1" applyFill="1" applyBorder="1" applyAlignment="1">
      <alignment horizontal="center" vertical="center"/>
    </xf>
    <xf numFmtId="0" fontId="8" fillId="14" borderId="1" xfId="3" applyFont="1" applyFill="1" applyBorder="1" applyAlignment="1">
      <alignment horizontal="center"/>
    </xf>
    <xf numFmtId="2" fontId="29" fillId="15" borderId="2" xfId="3" applyNumberFormat="1" applyFont="1" applyFill="1" applyBorder="1" applyAlignment="1" applyProtection="1">
      <alignment horizontal="center" vertical="center"/>
      <protection hidden="1"/>
    </xf>
    <xf numFmtId="2" fontId="29" fillId="15" borderId="7" xfId="3" applyNumberFormat="1" applyFont="1" applyFill="1" applyBorder="1" applyAlignment="1" applyProtection="1">
      <alignment horizontal="center" vertical="center"/>
      <protection hidden="1"/>
    </xf>
    <xf numFmtId="0" fontId="6" fillId="2" borderId="7" xfId="3" applyFont="1" applyFill="1" applyBorder="1" applyAlignment="1">
      <alignment horizontal="left" vertical="center" wrapText="1"/>
    </xf>
    <xf numFmtId="0" fontId="30" fillId="2" borderId="2" xfId="3" applyFont="1" applyFill="1" applyBorder="1" applyAlignment="1">
      <alignment horizontal="left" vertical="center" wrapText="1"/>
    </xf>
    <xf numFmtId="2" fontId="12" fillId="15" borderId="2" xfId="3" applyNumberFormat="1" applyFont="1" applyFill="1" applyBorder="1" applyAlignment="1" applyProtection="1">
      <alignment horizontal="center" vertical="center"/>
      <protection hidden="1"/>
    </xf>
    <xf numFmtId="2" fontId="12" fillId="15" borderId="7" xfId="3" applyNumberFormat="1" applyFont="1" applyFill="1" applyBorder="1" applyAlignment="1" applyProtection="1">
      <alignment horizontal="center" vertical="center"/>
      <protection hidden="1"/>
    </xf>
    <xf numFmtId="0" fontId="12" fillId="15" borderId="7" xfId="3" applyFont="1" applyFill="1" applyBorder="1" applyAlignment="1" applyProtection="1">
      <alignment horizontal="center"/>
      <protection hidden="1"/>
    </xf>
    <xf numFmtId="0" fontId="25" fillId="13" borderId="1" xfId="0" applyFont="1" applyFill="1" applyBorder="1" applyAlignment="1">
      <alignment horizontal="center" vertical="center"/>
    </xf>
    <xf numFmtId="2" fontId="23" fillId="13" borderId="1" xfId="0" applyNumberFormat="1" applyFont="1" applyFill="1" applyBorder="1" applyAlignment="1" applyProtection="1">
      <alignment horizontal="center" vertical="center"/>
      <protection hidden="1"/>
    </xf>
    <xf numFmtId="0" fontId="24" fillId="8" borderId="1" xfId="0" applyFont="1" applyFill="1" applyBorder="1" applyAlignment="1" applyProtection="1">
      <alignment horizontal="center"/>
      <protection hidden="1"/>
    </xf>
    <xf numFmtId="2" fontId="28" fillId="4" borderId="0" xfId="3" applyNumberFormat="1" applyFont="1" applyFill="1" applyBorder="1" applyAlignment="1" applyProtection="1">
      <alignment horizontal="center"/>
      <protection hidden="1"/>
    </xf>
    <xf numFmtId="0" fontId="26" fillId="0" borderId="0" xfId="0" applyFont="1" applyAlignment="1">
      <alignment horizontal="left"/>
    </xf>
    <xf numFmtId="2" fontId="29" fillId="15" borderId="2" xfId="3" applyNumberFormat="1" applyFont="1" applyFill="1" applyBorder="1" applyAlignment="1" applyProtection="1">
      <alignment horizontal="center" vertical="center"/>
      <protection hidden="1"/>
    </xf>
    <xf numFmtId="0" fontId="27" fillId="0" borderId="0" xfId="0" applyFont="1" applyFill="1" applyAlignment="1">
      <alignment horizontal="center"/>
    </xf>
    <xf numFmtId="0" fontId="11" fillId="6" borderId="1" xfId="1" applyFont="1" applyFill="1" applyBorder="1" applyAlignment="1">
      <alignment horizontal="center" vertical="center"/>
    </xf>
    <xf numFmtId="0" fontId="29" fillId="15" borderId="7" xfId="3" applyFont="1" applyFill="1" applyBorder="1" applyAlignment="1" applyProtection="1">
      <alignment horizontal="center"/>
      <protection hidden="1"/>
    </xf>
    <xf numFmtId="2" fontId="29" fillId="15" borderId="7" xfId="3" applyNumberFormat="1" applyFont="1" applyFill="1" applyBorder="1" applyAlignment="1" applyProtection="1">
      <alignment vertical="center"/>
      <protection hidden="1"/>
    </xf>
    <xf numFmtId="0" fontId="31" fillId="4" borderId="1" xfId="0" applyFont="1" applyFill="1" applyBorder="1" applyAlignment="1">
      <alignment horizontal="left"/>
    </xf>
    <xf numFmtId="2" fontId="31" fillId="4" borderId="1" xfId="0" applyNumberFormat="1" applyFont="1" applyFill="1" applyBorder="1" applyAlignment="1" applyProtection="1">
      <alignment horizontal="center"/>
      <protection hidden="1"/>
    </xf>
    <xf numFmtId="0" fontId="31" fillId="4" borderId="1" xfId="0" applyFont="1" applyFill="1" applyBorder="1" applyAlignment="1" applyProtection="1">
      <alignment horizontal="center"/>
      <protection hidden="1"/>
    </xf>
    <xf numFmtId="2" fontId="25" fillId="3" borderId="1" xfId="0" applyNumberFormat="1" applyFont="1" applyFill="1" applyBorder="1" applyAlignment="1" applyProtection="1">
      <alignment horizontal="center"/>
      <protection hidden="1"/>
    </xf>
    <xf numFmtId="0" fontId="6" fillId="7" borderId="1" xfId="1" applyFont="1" applyFill="1" applyBorder="1" applyAlignment="1">
      <alignment vertical="top" wrapText="1"/>
    </xf>
    <xf numFmtId="0" fontId="10" fillId="10" borderId="1" xfId="1" applyFont="1" applyFill="1" applyBorder="1" applyAlignment="1" applyProtection="1">
      <alignment horizontal="center" vertical="top" wrapText="1"/>
      <protection hidden="1"/>
    </xf>
    <xf numFmtId="0" fontId="6" fillId="18" borderId="1" xfId="1" applyFont="1" applyFill="1" applyBorder="1" applyAlignment="1">
      <alignment horizontal="center" wrapText="1"/>
    </xf>
    <xf numFmtId="0" fontId="6" fillId="7" borderId="1" xfId="1" applyFont="1" applyFill="1" applyBorder="1" applyAlignment="1">
      <alignment horizontal="justify" vertical="top" wrapText="1"/>
    </xf>
    <xf numFmtId="0" fontId="6" fillId="18" borderId="1" xfId="1" applyFont="1" applyFill="1" applyBorder="1" applyAlignment="1">
      <alignment horizontal="center" vertical="top" wrapText="1"/>
    </xf>
    <xf numFmtId="2" fontId="21" fillId="3" borderId="1" xfId="1" applyNumberFormat="1" applyFont="1" applyFill="1" applyBorder="1" applyAlignment="1" applyProtection="1">
      <alignment horizontal="center" vertical="top" wrapText="1"/>
      <protection hidden="1"/>
    </xf>
    <xf numFmtId="2" fontId="21" fillId="8" borderId="1" xfId="1" applyNumberFormat="1" applyFont="1" applyFill="1" applyBorder="1" applyAlignment="1" applyProtection="1">
      <alignment horizontal="center" vertical="top" wrapText="1"/>
      <protection hidden="1"/>
    </xf>
    <xf numFmtId="2" fontId="21" fillId="9" borderId="1" xfId="1" applyNumberFormat="1" applyFont="1" applyFill="1" applyBorder="1" applyAlignment="1" applyProtection="1">
      <alignment horizontal="center" vertical="top" wrapText="1"/>
      <protection hidden="1"/>
    </xf>
    <xf numFmtId="0" fontId="11" fillId="7" borderId="1" xfId="1" applyFont="1" applyFill="1" applyBorder="1" applyAlignment="1">
      <alignment horizontal="center" vertical="top" wrapText="1"/>
    </xf>
    <xf numFmtId="0" fontId="11" fillId="18" borderId="2" xfId="1" applyFont="1" applyFill="1" applyBorder="1" applyAlignment="1">
      <alignment horizontal="center" vertical="top" wrapText="1"/>
    </xf>
    <xf numFmtId="2" fontId="22" fillId="3" borderId="2" xfId="1" applyNumberFormat="1" applyFont="1" applyFill="1" applyBorder="1" applyAlignment="1" applyProtection="1">
      <alignment horizontal="center" vertical="top" wrapText="1"/>
      <protection hidden="1"/>
    </xf>
    <xf numFmtId="2" fontId="22" fillId="8" borderId="2" xfId="1" applyNumberFormat="1" applyFont="1" applyFill="1" applyBorder="1" applyAlignment="1" applyProtection="1">
      <alignment horizontal="center" vertical="top" wrapText="1"/>
      <protection hidden="1"/>
    </xf>
    <xf numFmtId="2" fontId="22" fillId="9" borderId="2" xfId="1" applyNumberFormat="1" applyFont="1" applyFill="1" applyBorder="1" applyAlignment="1" applyProtection="1">
      <alignment horizontal="center" vertical="top" wrapText="1"/>
      <protection hidden="1"/>
    </xf>
    <xf numFmtId="2" fontId="22" fillId="4" borderId="1" xfId="1" applyNumberFormat="1" applyFont="1" applyFill="1" applyBorder="1" applyAlignment="1" applyProtection="1">
      <alignment horizontal="center" vertical="top" wrapText="1"/>
      <protection hidden="1"/>
    </xf>
    <xf numFmtId="0" fontId="10" fillId="7" borderId="1" xfId="1" applyFont="1" applyFill="1" applyBorder="1" applyAlignment="1" applyProtection="1">
      <alignment horizontal="center" vertical="top" wrapText="1"/>
      <protection hidden="1"/>
    </xf>
    <xf numFmtId="0" fontId="8" fillId="0" borderId="0" xfId="1" applyFont="1" applyAlignment="1">
      <alignment vertical="top"/>
    </xf>
    <xf numFmtId="0" fontId="6" fillId="18" borderId="3" xfId="1" applyFont="1" applyFill="1" applyBorder="1" applyAlignment="1">
      <alignment horizontal="center" vertical="top" wrapText="1"/>
    </xf>
    <xf numFmtId="2" fontId="6" fillId="19" borderId="1" xfId="1" applyNumberFormat="1" applyFont="1" applyFill="1" applyBorder="1" applyAlignment="1">
      <alignment horizontal="center" vertical="center" wrapText="1"/>
    </xf>
    <xf numFmtId="2" fontId="6" fillId="21" borderId="1" xfId="1" applyNumberFormat="1" applyFont="1" applyFill="1" applyBorder="1" applyAlignment="1">
      <alignment horizontal="center" vertical="top" wrapText="1"/>
    </xf>
    <xf numFmtId="169" fontId="12" fillId="15" borderId="7" xfId="3" applyNumberFormat="1" applyFont="1" applyFill="1" applyBorder="1" applyAlignment="1" applyProtection="1">
      <alignment horizontal="center"/>
      <protection hidden="1"/>
    </xf>
    <xf numFmtId="2" fontId="33" fillId="20" borderId="1" xfId="1" applyNumberFormat="1" applyFont="1" applyFill="1" applyBorder="1" applyAlignment="1">
      <alignment horizontal="center" vertical="center" wrapText="1"/>
    </xf>
    <xf numFmtId="0" fontId="8" fillId="11" borderId="11" xfId="3" applyFont="1" applyFill="1" applyBorder="1" applyAlignment="1">
      <alignment horizontal="center" vertical="center"/>
    </xf>
    <xf numFmtId="0" fontId="30" fillId="0" borderId="1" xfId="3" applyFont="1" applyFill="1" applyBorder="1" applyAlignment="1">
      <alignment horizontal="center"/>
    </xf>
    <xf numFmtId="14" fontId="6" fillId="0" borderId="0" xfId="0" applyNumberFormat="1" applyFont="1"/>
    <xf numFmtId="0" fontId="8" fillId="11" borderId="1" xfId="3" applyFont="1" applyFill="1" applyBorder="1" applyAlignment="1">
      <alignment horizontal="center"/>
    </xf>
    <xf numFmtId="0" fontId="34" fillId="2" borderId="1" xfId="3" applyFont="1" applyFill="1" applyBorder="1" applyAlignment="1">
      <alignment vertical="center" wrapText="1"/>
    </xf>
    <xf numFmtId="0" fontId="8" fillId="14" borderId="2" xfId="3" applyFont="1" applyFill="1" applyBorder="1" applyAlignment="1">
      <alignment horizontal="center" vertical="center"/>
    </xf>
    <xf numFmtId="0" fontId="8" fillId="14" borderId="7" xfId="3" applyFont="1" applyFill="1" applyBorder="1" applyAlignment="1">
      <alignment horizontal="center" vertical="center"/>
    </xf>
    <xf numFmtId="0" fontId="10" fillId="14" borderId="2" xfId="3" applyFont="1" applyFill="1" applyBorder="1" applyAlignment="1">
      <alignment horizontal="center" vertical="center"/>
    </xf>
    <xf numFmtId="0" fontId="10" fillId="14" borderId="7" xfId="3" applyFont="1" applyFill="1" applyBorder="1" applyAlignment="1">
      <alignment horizontal="center" vertical="center"/>
    </xf>
    <xf numFmtId="0" fontId="8" fillId="14" borderId="8" xfId="3" applyFont="1" applyFill="1" applyBorder="1" applyAlignment="1">
      <alignment horizontal="center"/>
    </xf>
    <xf numFmtId="0" fontId="10" fillId="22" borderId="3" xfId="3" applyFont="1" applyFill="1" applyBorder="1" applyAlignment="1">
      <alignment horizontal="center" vertical="center"/>
    </xf>
    <xf numFmtId="0" fontId="8" fillId="22" borderId="1" xfId="3" applyFont="1" applyFill="1" applyBorder="1" applyAlignment="1">
      <alignment horizontal="center" vertical="center"/>
    </xf>
    <xf numFmtId="0" fontId="8" fillId="22" borderId="8" xfId="3" applyFont="1" applyFill="1" applyBorder="1" applyAlignment="1">
      <alignment horizontal="center"/>
    </xf>
    <xf numFmtId="0" fontId="29" fillId="15" borderId="7" xfId="3" applyFont="1" applyFill="1" applyBorder="1" applyAlignment="1" applyProtection="1">
      <protection hidden="1"/>
    </xf>
    <xf numFmtId="0" fontId="34" fillId="2" borderId="7" xfId="3" applyFont="1" applyFill="1" applyBorder="1" applyAlignment="1">
      <alignment vertical="center" wrapText="1"/>
    </xf>
    <xf numFmtId="0" fontId="10" fillId="22" borderId="3" xfId="3" applyFont="1" applyFill="1" applyBorder="1" applyAlignment="1">
      <alignment horizontal="center"/>
    </xf>
    <xf numFmtId="0" fontId="8" fillId="22" borderId="1" xfId="3" applyFont="1" applyFill="1" applyBorder="1" applyAlignment="1">
      <alignment horizontal="center"/>
    </xf>
    <xf numFmtId="0" fontId="19" fillId="2" borderId="4" xfId="3" applyFont="1" applyFill="1" applyBorder="1" applyAlignment="1">
      <alignment horizontal="center" vertical="center" wrapText="1"/>
    </xf>
    <xf numFmtId="2" fontId="12" fillId="15" borderId="1" xfId="3" applyNumberFormat="1" applyFont="1" applyFill="1" applyBorder="1" applyAlignment="1" applyProtection="1">
      <alignment horizontal="center" vertical="center"/>
      <protection hidden="1"/>
    </xf>
    <xf numFmtId="2" fontId="29" fillId="15" borderId="1" xfId="3" applyNumberFormat="1" applyFont="1" applyFill="1" applyBorder="1" applyAlignment="1" applyProtection="1">
      <alignment horizontal="center"/>
      <protection hidden="1"/>
    </xf>
    <xf numFmtId="2" fontId="21" fillId="12" borderId="1" xfId="1" applyNumberFormat="1" applyFont="1" applyFill="1" applyBorder="1" applyAlignment="1" applyProtection="1">
      <alignment horizontal="center" wrapText="1"/>
      <protection hidden="1"/>
    </xf>
    <xf numFmtId="0" fontId="19" fillId="2" borderId="13" xfId="3" applyFont="1" applyFill="1" applyBorder="1" applyAlignment="1">
      <alignment horizontal="center" vertical="center" wrapText="1"/>
    </xf>
    <xf numFmtId="0" fontId="19" fillId="2" borderId="4" xfId="3" applyFont="1" applyFill="1" applyBorder="1" applyAlignment="1">
      <alignment horizontal="center" vertical="center" wrapText="1"/>
    </xf>
    <xf numFmtId="0" fontId="8" fillId="11" borderId="8" xfId="3" applyFont="1" applyFill="1" applyBorder="1" applyAlignment="1">
      <alignment horizontal="center"/>
    </xf>
    <xf numFmtId="164" fontId="8" fillId="12" borderId="5" xfId="3" applyNumberFormat="1" applyFont="1" applyFill="1" applyBorder="1" applyAlignment="1" applyProtection="1">
      <alignment horizontal="center" vertical="center"/>
      <protection locked="0"/>
    </xf>
    <xf numFmtId="164" fontId="8" fillId="12" borderId="1" xfId="3" applyNumberFormat="1" applyFont="1" applyFill="1" applyBorder="1" applyAlignment="1" applyProtection="1">
      <alignment horizontal="center" vertical="center"/>
      <protection locked="0"/>
    </xf>
    <xf numFmtId="166" fontId="10" fillId="16" borderId="4" xfId="3" applyNumberFormat="1" applyFont="1" applyFill="1" applyBorder="1" applyAlignment="1" applyProtection="1">
      <alignment horizontal="center" vertical="center"/>
      <protection locked="0"/>
    </xf>
    <xf numFmtId="166" fontId="10" fillId="16" borderId="7" xfId="3" applyNumberFormat="1" applyFont="1" applyFill="1" applyBorder="1" applyAlignment="1" applyProtection="1">
      <alignment horizontal="center" vertical="center"/>
      <protection locked="0"/>
    </xf>
    <xf numFmtId="166" fontId="10" fillId="16" borderId="11" xfId="3" applyNumberFormat="1" applyFont="1" applyFill="1" applyBorder="1" applyAlignment="1" applyProtection="1">
      <alignment horizontal="center" vertical="center"/>
      <protection locked="0"/>
    </xf>
    <xf numFmtId="165" fontId="8" fillId="16" borderId="1" xfId="3" applyNumberFormat="1" applyFont="1" applyFill="1" applyBorder="1" applyAlignment="1" applyProtection="1">
      <alignment horizontal="center" vertical="center"/>
      <protection hidden="1"/>
    </xf>
    <xf numFmtId="165" fontId="8" fillId="16" borderId="3" xfId="3" applyNumberFormat="1" applyFont="1" applyFill="1" applyBorder="1" applyAlignment="1" applyProtection="1">
      <alignment horizontal="center" vertical="center"/>
      <protection hidden="1"/>
    </xf>
    <xf numFmtId="2" fontId="8" fillId="12" borderId="8" xfId="3" applyNumberFormat="1" applyFont="1" applyFill="1" applyBorder="1" applyAlignment="1">
      <alignment horizontal="center"/>
    </xf>
    <xf numFmtId="167" fontId="8" fillId="16" borderId="1" xfId="3" applyNumberFormat="1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right"/>
    </xf>
    <xf numFmtId="0" fontId="17" fillId="5" borderId="8" xfId="0" applyFont="1" applyFill="1" applyBorder="1" applyAlignment="1">
      <alignment horizontal="right"/>
    </xf>
    <xf numFmtId="0" fontId="17" fillId="5" borderId="5" xfId="0" applyFont="1" applyFill="1" applyBorder="1" applyAlignment="1">
      <alignment horizontal="right"/>
    </xf>
    <xf numFmtId="0" fontId="8" fillId="22" borderId="8" xfId="3" applyFont="1" applyFill="1" applyBorder="1" applyAlignment="1">
      <alignment horizontal="center"/>
    </xf>
    <xf numFmtId="0" fontId="8" fillId="14" borderId="2" xfId="3" applyFont="1" applyFill="1" applyBorder="1" applyAlignment="1">
      <alignment horizontal="center" vertical="center"/>
    </xf>
    <xf numFmtId="0" fontId="8" fillId="14" borderId="11" xfId="3" applyFont="1" applyFill="1" applyBorder="1" applyAlignment="1">
      <alignment horizontal="center" vertical="center"/>
    </xf>
    <xf numFmtId="165" fontId="8" fillId="12" borderId="5" xfId="3" applyNumberFormat="1" applyFont="1" applyFill="1" applyBorder="1" applyAlignment="1" applyProtection="1">
      <alignment horizontal="center"/>
      <protection locked="0"/>
    </xf>
    <xf numFmtId="165" fontId="8" fillId="12" borderId="1" xfId="3" applyNumberFormat="1" applyFont="1" applyFill="1" applyBorder="1" applyAlignment="1" applyProtection="1">
      <alignment horizontal="center"/>
      <protection locked="0"/>
    </xf>
    <xf numFmtId="0" fontId="8" fillId="11" borderId="11" xfId="3" applyFont="1" applyFill="1" applyBorder="1" applyAlignment="1">
      <alignment horizontal="center" vertical="center"/>
    </xf>
    <xf numFmtId="0" fontId="10" fillId="14" borderId="2" xfId="3" applyFont="1" applyFill="1" applyBorder="1" applyAlignment="1">
      <alignment horizontal="center" vertical="center"/>
    </xf>
    <xf numFmtId="0" fontId="10" fillId="14" borderId="11" xfId="3" applyFont="1" applyFill="1" applyBorder="1" applyAlignment="1">
      <alignment horizontal="center" vertical="center"/>
    </xf>
    <xf numFmtId="0" fontId="10" fillId="11" borderId="3" xfId="3" applyFont="1" applyFill="1" applyBorder="1" applyAlignment="1">
      <alignment horizontal="center" vertical="center"/>
    </xf>
    <xf numFmtId="0" fontId="8" fillId="11" borderId="8" xfId="3" applyFont="1" applyFill="1" applyBorder="1" applyAlignment="1">
      <alignment horizontal="center" vertical="center"/>
    </xf>
    <xf numFmtId="0" fontId="8" fillId="11" borderId="5" xfId="3" applyFont="1" applyFill="1" applyBorder="1" applyAlignment="1">
      <alignment horizontal="center" vertical="center"/>
    </xf>
    <xf numFmtId="0" fontId="10" fillId="9" borderId="10" xfId="3" applyFont="1" applyFill="1" applyBorder="1" applyAlignment="1" applyProtection="1">
      <alignment horizontal="right"/>
      <protection locked="0"/>
    </xf>
    <xf numFmtId="0" fontId="10" fillId="9" borderId="9" xfId="3" applyFont="1" applyFill="1" applyBorder="1" applyAlignment="1" applyProtection="1">
      <alignment horizontal="right"/>
      <protection locked="0"/>
    </xf>
    <xf numFmtId="0" fontId="10" fillId="9" borderId="4" xfId="3" applyFont="1" applyFill="1" applyBorder="1" applyAlignment="1" applyProtection="1">
      <alignment horizontal="right"/>
      <protection locked="0"/>
    </xf>
    <xf numFmtId="0" fontId="8" fillId="14" borderId="8" xfId="3" applyFont="1" applyFill="1" applyBorder="1" applyAlignment="1">
      <alignment horizontal="center"/>
    </xf>
    <xf numFmtId="0" fontId="10" fillId="11" borderId="2" xfId="3" applyFont="1" applyFill="1" applyBorder="1" applyAlignment="1">
      <alignment horizontal="center" vertical="center"/>
    </xf>
    <xf numFmtId="0" fontId="10" fillId="11" borderId="11" xfId="3" applyFont="1" applyFill="1" applyBorder="1" applyAlignment="1">
      <alignment horizontal="center" vertical="center"/>
    </xf>
    <xf numFmtId="0" fontId="10" fillId="14" borderId="7" xfId="3" applyFont="1" applyFill="1" applyBorder="1" applyAlignment="1">
      <alignment horizontal="center" vertical="center"/>
    </xf>
    <xf numFmtId="0" fontId="8" fillId="14" borderId="7" xfId="3" applyFont="1" applyFill="1" applyBorder="1" applyAlignment="1">
      <alignment horizontal="center" vertical="center"/>
    </xf>
    <xf numFmtId="0" fontId="18" fillId="0" borderId="1" xfId="3" applyFont="1" applyFill="1" applyBorder="1" applyAlignment="1">
      <alignment horizontal="center" vertical="center" wrapText="1"/>
    </xf>
    <xf numFmtId="167" fontId="8" fillId="16" borderId="12" xfId="3" applyNumberFormat="1" applyFont="1" applyFill="1" applyBorder="1" applyAlignment="1">
      <alignment horizontal="center" vertical="center"/>
    </xf>
    <xf numFmtId="167" fontId="8" fillId="16" borderId="6" xfId="3" applyNumberFormat="1" applyFont="1" applyFill="1" applyBorder="1" applyAlignment="1">
      <alignment horizontal="center" vertical="center"/>
    </xf>
    <xf numFmtId="167" fontId="8" fillId="16" borderId="10" xfId="3" applyNumberFormat="1" applyFont="1" applyFill="1" applyBorder="1" applyAlignment="1">
      <alignment horizontal="center" vertical="center"/>
    </xf>
    <xf numFmtId="167" fontId="8" fillId="16" borderId="9" xfId="3" applyNumberFormat="1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2" fontId="8" fillId="12" borderId="5" xfId="3" applyNumberFormat="1" applyFont="1" applyFill="1" applyBorder="1" applyAlignment="1" applyProtection="1">
      <alignment horizontal="center" vertical="center"/>
      <protection locked="0"/>
    </xf>
    <xf numFmtId="2" fontId="8" fillId="12" borderId="1" xfId="3" applyNumberFormat="1" applyFont="1" applyFill="1" applyBorder="1" applyAlignment="1" applyProtection="1">
      <alignment horizontal="center" vertical="center"/>
      <protection locked="0"/>
    </xf>
    <xf numFmtId="0" fontId="10" fillId="11" borderId="12" xfId="3" applyFont="1" applyFill="1" applyBorder="1" applyAlignment="1">
      <alignment horizontal="center" vertical="center"/>
    </xf>
    <xf numFmtId="0" fontId="10" fillId="11" borderId="14" xfId="3" applyFont="1" applyFill="1" applyBorder="1" applyAlignment="1">
      <alignment horizontal="center" vertical="center"/>
    </xf>
    <xf numFmtId="0" fontId="8" fillId="11" borderId="2" xfId="3" applyFont="1" applyFill="1" applyBorder="1" applyAlignment="1">
      <alignment horizontal="center" vertical="center"/>
    </xf>
    <xf numFmtId="0" fontId="10" fillId="14" borderId="3" xfId="3" applyFont="1" applyFill="1" applyBorder="1" applyAlignment="1">
      <alignment horizontal="center"/>
    </xf>
    <xf numFmtId="0" fontId="10" fillId="14" borderId="8" xfId="3" applyFont="1" applyFill="1" applyBorder="1" applyAlignment="1">
      <alignment horizontal="center"/>
    </xf>
    <xf numFmtId="0" fontId="10" fillId="14" borderId="5" xfId="3" applyFont="1" applyFill="1" applyBorder="1" applyAlignment="1">
      <alignment horizontal="center"/>
    </xf>
    <xf numFmtId="168" fontId="8" fillId="12" borderId="5" xfId="3" applyNumberFormat="1" applyFont="1" applyFill="1" applyBorder="1" applyAlignment="1" applyProtection="1">
      <alignment horizontal="center" vertical="center"/>
      <protection locked="0"/>
    </xf>
    <xf numFmtId="168" fontId="8" fillId="12" borderId="1" xfId="3" applyNumberFormat="1" applyFont="1" applyFill="1" applyBorder="1" applyAlignment="1" applyProtection="1">
      <alignment horizontal="center" vertical="center"/>
      <protection locked="0"/>
    </xf>
    <xf numFmtId="0" fontId="10" fillId="14" borderId="1" xfId="3" applyFont="1" applyFill="1" applyBorder="1" applyAlignment="1">
      <alignment horizontal="center"/>
    </xf>
    <xf numFmtId="0" fontId="11" fillId="11" borderId="12" xfId="3" applyFont="1" applyFill="1" applyBorder="1" applyAlignment="1">
      <alignment horizontal="center" vertical="center"/>
    </xf>
    <xf numFmtId="0" fontId="11" fillId="11" borderId="10" xfId="3" applyFont="1" applyFill="1" applyBorder="1" applyAlignment="1">
      <alignment horizontal="center" vertical="center"/>
    </xf>
    <xf numFmtId="0" fontId="8" fillId="11" borderId="7" xfId="3" applyFont="1" applyFill="1" applyBorder="1" applyAlignment="1">
      <alignment horizontal="center" vertical="center"/>
    </xf>
    <xf numFmtId="0" fontId="10" fillId="13" borderId="12" xfId="3" applyFont="1" applyFill="1" applyBorder="1" applyAlignment="1">
      <alignment horizontal="center" vertical="center"/>
    </xf>
    <xf numFmtId="0" fontId="10" fillId="13" borderId="14" xfId="3" applyFont="1" applyFill="1" applyBorder="1" applyAlignment="1">
      <alignment horizontal="center" vertical="center"/>
    </xf>
    <xf numFmtId="0" fontId="8" fillId="13" borderId="2" xfId="3" applyFont="1" applyFill="1" applyBorder="1" applyAlignment="1">
      <alignment horizontal="center" vertical="center"/>
    </xf>
    <xf numFmtId="0" fontId="8" fillId="13" borderId="11" xfId="3" applyFont="1" applyFill="1" applyBorder="1" applyAlignment="1">
      <alignment horizontal="center" vertical="center"/>
    </xf>
    <xf numFmtId="0" fontId="8" fillId="12" borderId="3" xfId="3" applyFont="1" applyFill="1" applyBorder="1" applyAlignment="1">
      <alignment horizontal="center"/>
    </xf>
    <xf numFmtId="0" fontId="8" fillId="12" borderId="5" xfId="3" applyFont="1" applyFill="1" applyBorder="1" applyAlignment="1">
      <alignment horizontal="center"/>
    </xf>
    <xf numFmtId="0" fontId="10" fillId="6" borderId="1" xfId="3" applyFont="1" applyFill="1" applyBorder="1" applyAlignment="1">
      <alignment horizontal="center" vertical="center" wrapText="1"/>
    </xf>
    <xf numFmtId="0" fontId="11" fillId="6" borderId="1" xfId="3" applyFont="1" applyFill="1" applyBorder="1" applyAlignment="1">
      <alignment horizontal="center"/>
    </xf>
    <xf numFmtId="0" fontId="6" fillId="6" borderId="1" xfId="0" applyFont="1" applyFill="1" applyBorder="1"/>
    <xf numFmtId="0" fontId="11" fillId="15" borderId="1" xfId="3" applyFont="1" applyFill="1" applyBorder="1" applyAlignment="1">
      <alignment horizontal="center" vertical="center" wrapText="1"/>
    </xf>
    <xf numFmtId="0" fontId="10" fillId="17" borderId="4" xfId="3" applyFont="1" applyFill="1" applyBorder="1" applyAlignment="1">
      <alignment horizontal="center" wrapText="1"/>
    </xf>
    <xf numFmtId="0" fontId="10" fillId="17" borderId="7" xfId="3" applyFont="1" applyFill="1" applyBorder="1" applyAlignment="1">
      <alignment horizontal="center" wrapText="1"/>
    </xf>
    <xf numFmtId="0" fontId="10" fillId="17" borderId="14" xfId="3" applyFont="1" applyFill="1" applyBorder="1" applyAlignment="1">
      <alignment horizontal="center" wrapText="1"/>
    </xf>
    <xf numFmtId="165" fontId="8" fillId="17" borderId="1" xfId="3" applyNumberFormat="1" applyFont="1" applyFill="1" applyBorder="1" applyAlignment="1" applyProtection="1">
      <alignment horizontal="center" vertical="center"/>
      <protection hidden="1"/>
    </xf>
    <xf numFmtId="165" fontId="8" fillId="17" borderId="3" xfId="3" applyNumberFormat="1" applyFont="1" applyFill="1" applyBorder="1" applyAlignment="1" applyProtection="1">
      <alignment horizontal="center" vertical="center"/>
      <protection hidden="1"/>
    </xf>
    <xf numFmtId="1" fontId="8" fillId="12" borderId="2" xfId="3" applyNumberFormat="1" applyFont="1" applyFill="1" applyBorder="1" applyAlignment="1" applyProtection="1">
      <alignment horizontal="center" vertical="center"/>
      <protection locked="0"/>
    </xf>
    <xf numFmtId="1" fontId="8" fillId="12" borderId="7" xfId="3" applyNumberFormat="1" applyFont="1" applyFill="1" applyBorder="1" applyAlignment="1" applyProtection="1">
      <alignment horizontal="center" vertical="center"/>
      <protection locked="0"/>
    </xf>
    <xf numFmtId="0" fontId="8" fillId="12" borderId="8" xfId="3" applyFont="1" applyFill="1" applyBorder="1" applyAlignment="1">
      <alignment horizontal="center"/>
    </xf>
    <xf numFmtId="0" fontId="13" fillId="8" borderId="16" xfId="0" applyFont="1" applyFill="1" applyBorder="1" applyAlignment="1" applyProtection="1">
      <alignment horizontal="center" vertical="center"/>
      <protection locked="0"/>
    </xf>
    <xf numFmtId="0" fontId="13" fillId="8" borderId="17" xfId="0" applyFont="1" applyFill="1" applyBorder="1" applyAlignment="1" applyProtection="1">
      <alignment horizontal="center" vertical="center"/>
      <protection locked="0"/>
    </xf>
    <xf numFmtId="0" fontId="23" fillId="8" borderId="15" xfId="0" applyFont="1" applyFill="1" applyBorder="1" applyAlignment="1">
      <alignment horizontal="right" vertical="center"/>
    </xf>
    <xf numFmtId="0" fontId="23" fillId="8" borderId="16" xfId="0" applyFont="1" applyFill="1" applyBorder="1" applyAlignment="1">
      <alignment horizontal="right" vertical="center"/>
    </xf>
    <xf numFmtId="2" fontId="8" fillId="11" borderId="6" xfId="3" applyNumberFormat="1" applyFont="1" applyFill="1" applyBorder="1" applyAlignment="1">
      <alignment horizontal="center" vertical="center"/>
    </xf>
    <xf numFmtId="2" fontId="8" fillId="11" borderId="9" xfId="3" applyNumberFormat="1" applyFont="1" applyFill="1" applyBorder="1" applyAlignment="1">
      <alignment horizontal="center" vertical="center"/>
    </xf>
    <xf numFmtId="2" fontId="8" fillId="12" borderId="5" xfId="3" applyNumberFormat="1" applyFont="1" applyFill="1" applyBorder="1" applyAlignment="1">
      <alignment horizontal="center"/>
    </xf>
    <xf numFmtId="2" fontId="8" fillId="12" borderId="1" xfId="3" applyNumberFormat="1" applyFont="1" applyFill="1" applyBorder="1" applyAlignment="1">
      <alignment horizontal="center"/>
    </xf>
    <xf numFmtId="0" fontId="11" fillId="6" borderId="1" xfId="3" applyFont="1" applyFill="1" applyBorder="1" applyAlignment="1">
      <alignment horizontal="center" vertical="center" wrapText="1"/>
    </xf>
    <xf numFmtId="0" fontId="10" fillId="6" borderId="1" xfId="3" applyFont="1" applyFill="1" applyBorder="1" applyAlignment="1">
      <alignment horizontal="center" vertical="top" wrapText="1"/>
    </xf>
    <xf numFmtId="0" fontId="13" fillId="9" borderId="1" xfId="0" applyFont="1" applyFill="1" applyBorder="1" applyAlignment="1">
      <alignment horizontal="center" vertical="center" wrapText="1"/>
    </xf>
    <xf numFmtId="0" fontId="10" fillId="7" borderId="3" xfId="1" applyFont="1" applyFill="1" applyBorder="1" applyAlignment="1">
      <alignment horizontal="center" vertical="top"/>
    </xf>
    <xf numFmtId="0" fontId="10" fillId="7" borderId="5" xfId="1" applyFont="1" applyFill="1" applyBorder="1" applyAlignment="1">
      <alignment horizontal="center" vertical="top"/>
    </xf>
    <xf numFmtId="0" fontId="32" fillId="0" borderId="9" xfId="0" applyFont="1" applyBorder="1" applyAlignment="1">
      <alignment horizontal="center"/>
    </xf>
    <xf numFmtId="0" fontId="11" fillId="6" borderId="1" xfId="1" applyFont="1" applyFill="1" applyBorder="1" applyAlignment="1">
      <alignment horizontal="center" vertical="center"/>
    </xf>
    <xf numFmtId="0" fontId="11" fillId="6" borderId="2" xfId="1" applyFont="1" applyFill="1" applyBorder="1" applyAlignment="1">
      <alignment horizontal="center" vertical="center" wrapText="1"/>
    </xf>
    <xf numFmtId="0" fontId="11" fillId="6" borderId="7" xfId="1" applyFont="1" applyFill="1" applyBorder="1" applyAlignment="1">
      <alignment horizontal="center" vertical="center" wrapText="1"/>
    </xf>
    <xf numFmtId="0" fontId="10" fillId="6" borderId="2" xfId="1" applyFont="1" applyFill="1" applyBorder="1" applyAlignment="1">
      <alignment horizontal="center" vertical="center"/>
    </xf>
    <xf numFmtId="0" fontId="10" fillId="6" borderId="7" xfId="1" applyFont="1" applyFill="1" applyBorder="1" applyAlignment="1">
      <alignment horizontal="center" vertical="center"/>
    </xf>
  </cellXfs>
  <cellStyles count="4">
    <cellStyle name="ปกติ" xfId="0" builtinId="0"/>
    <cellStyle name="ปกติ 2" xfId="1"/>
    <cellStyle name="ปกติ 3" xfId="2"/>
    <cellStyle name="ปกติ 4" xfId="3"/>
  </cellStyles>
  <dxfs count="0"/>
  <tableStyles count="0" defaultTableStyle="TableStyleMedium9" defaultPivotStyle="PivotStyleLight16"/>
  <colors>
    <mruColors>
      <color rgb="FFCCFFFF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41"/>
  <sheetViews>
    <sheetView tabSelected="1" topLeftCell="A2" zoomScale="120" zoomScaleNormal="120" zoomScaleSheetLayoutView="100" workbookViewId="0">
      <selection activeCell="C36" sqref="C36:D36"/>
    </sheetView>
  </sheetViews>
  <sheetFormatPr defaultColWidth="9" defaultRowHeight="21.5"/>
  <cols>
    <col min="1" max="1" width="16.26953125" style="10" bestFit="1" customWidth="1"/>
    <col min="2" max="2" width="10" style="10" bestFit="1" customWidth="1"/>
    <col min="3" max="3" width="14" style="10" customWidth="1"/>
    <col min="4" max="4" width="17.7265625" style="10" customWidth="1"/>
    <col min="5" max="5" width="9" style="10" customWidth="1"/>
    <col min="6" max="6" width="5.90625" style="10" customWidth="1"/>
    <col min="7" max="7" width="14.08984375" style="10" bestFit="1" customWidth="1"/>
    <col min="8" max="8" width="17.7265625" style="2" customWidth="1"/>
    <col min="9" max="16384" width="9" style="2"/>
  </cols>
  <sheetData>
    <row r="1" spans="1:8" ht="42.75" customHeight="1">
      <c r="A1" s="177" t="s">
        <v>34</v>
      </c>
      <c r="B1" s="178"/>
      <c r="C1" s="178"/>
      <c r="D1" s="175" t="s">
        <v>68</v>
      </c>
      <c r="E1" s="175"/>
      <c r="F1" s="175"/>
      <c r="G1" s="175"/>
      <c r="H1" s="176"/>
    </row>
    <row r="2" spans="1:8" ht="23.15" customHeight="1">
      <c r="A2" s="163" t="s">
        <v>18</v>
      </c>
      <c r="B2" s="163" t="s">
        <v>28</v>
      </c>
      <c r="C2" s="163" t="s">
        <v>19</v>
      </c>
      <c r="D2" s="163"/>
      <c r="E2" s="163"/>
      <c r="F2" s="163"/>
      <c r="G2" s="163"/>
      <c r="H2" s="183" t="s">
        <v>20</v>
      </c>
    </row>
    <row r="3" spans="1:8" ht="23.15" customHeight="1">
      <c r="A3" s="163"/>
      <c r="B3" s="163"/>
      <c r="C3" s="164" t="s">
        <v>21</v>
      </c>
      <c r="D3" s="164"/>
      <c r="E3" s="165"/>
      <c r="F3" s="165"/>
      <c r="G3" s="166" t="s">
        <v>1</v>
      </c>
      <c r="H3" s="183"/>
    </row>
    <row r="4" spans="1:8" ht="23.15" customHeight="1">
      <c r="A4" s="163"/>
      <c r="B4" s="163"/>
      <c r="C4" s="153" t="s">
        <v>22</v>
      </c>
      <c r="D4" s="153"/>
      <c r="E4" s="184" t="s">
        <v>23</v>
      </c>
      <c r="F4" s="184"/>
      <c r="G4" s="166"/>
      <c r="H4" s="183"/>
    </row>
    <row r="5" spans="1:8" ht="23.15" customHeight="1">
      <c r="A5" s="163"/>
      <c r="B5" s="163"/>
      <c r="C5" s="153" t="s">
        <v>24</v>
      </c>
      <c r="D5" s="153"/>
      <c r="E5" s="184" t="s">
        <v>25</v>
      </c>
      <c r="F5" s="184"/>
      <c r="G5" s="166"/>
      <c r="H5" s="183"/>
    </row>
    <row r="6" spans="1:8" ht="23.15" customHeight="1">
      <c r="A6" s="154" t="s">
        <v>2</v>
      </c>
      <c r="B6" s="147" t="s">
        <v>69</v>
      </c>
      <c r="C6" s="181">
        <v>7.95</v>
      </c>
      <c r="D6" s="182"/>
      <c r="E6" s="179">
        <f>SUM(C6/C7)</f>
        <v>3.9750000000000001</v>
      </c>
      <c r="F6" s="179"/>
      <c r="G6" s="39">
        <f>E6</f>
        <v>3.9750000000000001</v>
      </c>
      <c r="H6" s="42"/>
    </row>
    <row r="7" spans="1:8" ht="23.15" customHeight="1">
      <c r="A7" s="155"/>
      <c r="B7" s="156"/>
      <c r="C7" s="181">
        <v>2</v>
      </c>
      <c r="D7" s="182"/>
      <c r="E7" s="180"/>
      <c r="F7" s="180"/>
      <c r="G7" s="40"/>
      <c r="H7" s="41"/>
    </row>
    <row r="8" spans="1:8" ht="23.15" customHeight="1">
      <c r="A8" s="157" t="s">
        <v>39</v>
      </c>
      <c r="B8" s="159" t="s">
        <v>70</v>
      </c>
      <c r="C8" s="143">
        <v>4</v>
      </c>
      <c r="D8" s="144"/>
      <c r="E8" s="138">
        <f>ROUND(C8*100/C9,2)</f>
        <v>100</v>
      </c>
      <c r="F8" s="138"/>
      <c r="G8" s="51">
        <f>IF(E8&gt;=40,5,IF(E8&gt;=1,ROUND(E8*5/40,2),0))</f>
        <v>5</v>
      </c>
      <c r="H8" s="136"/>
    </row>
    <row r="9" spans="1:8" ht="23.15" customHeight="1">
      <c r="A9" s="158"/>
      <c r="B9" s="160"/>
      <c r="C9" s="143">
        <v>4</v>
      </c>
      <c r="D9" s="144"/>
      <c r="E9" s="140"/>
      <c r="F9" s="140"/>
      <c r="G9" s="55"/>
      <c r="H9" s="136"/>
    </row>
    <row r="10" spans="1:8" ht="23.15" customHeight="1">
      <c r="A10" s="145" t="s">
        <v>40</v>
      </c>
      <c r="B10" s="147" t="s">
        <v>81</v>
      </c>
      <c r="C10" s="143">
        <v>4</v>
      </c>
      <c r="D10" s="144"/>
      <c r="E10" s="137">
        <f>ROUND(C10*100/C11,2)</f>
        <v>100</v>
      </c>
      <c r="F10" s="138"/>
      <c r="G10" s="51">
        <f>IF(E10&gt;=60,5,IF(E10&gt;=1,ROUND(E10*5/60,2),0))</f>
        <v>5</v>
      </c>
      <c r="H10" s="136"/>
    </row>
    <row r="11" spans="1:8" ht="23.15" customHeight="1">
      <c r="A11" s="146"/>
      <c r="B11" s="122"/>
      <c r="C11" s="143">
        <v>4</v>
      </c>
      <c r="D11" s="144"/>
      <c r="E11" s="139"/>
      <c r="F11" s="140"/>
      <c r="G11" s="55"/>
      <c r="H11" s="136"/>
    </row>
    <row r="12" spans="1:8" ht="23.15" hidden="1" customHeight="1">
      <c r="A12" s="123" t="s">
        <v>41</v>
      </c>
      <c r="B12" s="118" t="s">
        <v>51</v>
      </c>
      <c r="C12" s="131" t="s">
        <v>52</v>
      </c>
      <c r="D12" s="131"/>
      <c r="E12" s="172">
        <v>0</v>
      </c>
      <c r="F12" s="118" t="s">
        <v>26</v>
      </c>
      <c r="G12" s="29" t="str">
        <f>IF(E12=1,"1.00",IF(E12=2,"2",IF(E12=3,"3.00",IF(E12=4,"3.00",IF(E12=5,"4.00",IF(E12=6,"5.00","0.00"))))))</f>
        <v>0.00</v>
      </c>
      <c r="H12" s="141"/>
    </row>
    <row r="13" spans="1:8" ht="23.15" hidden="1" customHeight="1">
      <c r="A13" s="134"/>
      <c r="B13" s="135"/>
      <c r="C13" s="161">
        <v>1</v>
      </c>
      <c r="D13" s="162"/>
      <c r="E13" s="173"/>
      <c r="F13" s="135"/>
      <c r="G13" s="54"/>
      <c r="H13" s="142"/>
    </row>
    <row r="14" spans="1:8" ht="23.15" hidden="1" customHeight="1">
      <c r="A14" s="26" t="s">
        <v>42</v>
      </c>
      <c r="B14" s="37" t="s">
        <v>51</v>
      </c>
      <c r="C14" s="104" t="s">
        <v>52</v>
      </c>
      <c r="D14" s="104"/>
      <c r="E14" s="19">
        <v>0</v>
      </c>
      <c r="F14" s="21" t="s">
        <v>26</v>
      </c>
      <c r="G14" s="29" t="str">
        <f>IF(E14=1,"1.00",IF(E14=2,"2",IF(E14=3,"3.00",IF(E14=4,"3.00",IF(E14=5,"4.00",IF(E14=6,"5.00","0.00"))))))</f>
        <v>0.00</v>
      </c>
      <c r="H14" s="3"/>
    </row>
    <row r="15" spans="1:8" ht="23.15" hidden="1" customHeight="1">
      <c r="A15" s="25" t="s">
        <v>43</v>
      </c>
      <c r="B15" s="36" t="s">
        <v>51</v>
      </c>
      <c r="C15" s="131" t="s">
        <v>52</v>
      </c>
      <c r="D15" s="131"/>
      <c r="E15" s="19">
        <v>0</v>
      </c>
      <c r="F15" s="22" t="s">
        <v>26</v>
      </c>
      <c r="G15" s="29" t="str">
        <f>IF(E15=1,"1.00",IF(E15=2,"2.00",IF(E15=3,"3.00",IF(E15=4,"4.00",IF(E15=5,"5.00","0.00")))))</f>
        <v>0.00</v>
      </c>
      <c r="H15" s="3"/>
    </row>
    <row r="16" spans="1:8" ht="23.15" hidden="1" customHeight="1">
      <c r="A16" s="91" t="s">
        <v>53</v>
      </c>
      <c r="B16" s="92" t="s">
        <v>51</v>
      </c>
      <c r="C16" s="117" t="s">
        <v>52</v>
      </c>
      <c r="D16" s="117"/>
      <c r="E16" s="19">
        <v>0</v>
      </c>
      <c r="F16" s="93" t="s">
        <v>26</v>
      </c>
      <c r="G16" s="29" t="str">
        <f>IF(E16=1,"1.00",IF(E16=2,"2.00",IF(E16=3,"3.00",IF(E16=4,"4.00",IF(E16=5,"5.00","0.00")))))</f>
        <v>0.00</v>
      </c>
      <c r="H16" s="3"/>
    </row>
    <row r="17" spans="1:9" ht="23.15" customHeight="1">
      <c r="A17" s="88" t="s">
        <v>54</v>
      </c>
      <c r="B17" s="86" t="s">
        <v>70</v>
      </c>
      <c r="C17" s="174">
        <v>2</v>
      </c>
      <c r="D17" s="174"/>
      <c r="E17" s="113">
        <f>ROUND(C17*100/C18,2)</f>
        <v>100</v>
      </c>
      <c r="F17" s="113"/>
      <c r="G17" s="51">
        <f>IF(E17&gt;=100,5,IF(E17&gt;=1,ROUND(E17*5/100,2),0))</f>
        <v>5</v>
      </c>
      <c r="H17" s="3"/>
    </row>
    <row r="18" spans="1:9" ht="23.15" customHeight="1">
      <c r="A18" s="89"/>
      <c r="B18" s="87"/>
      <c r="C18" s="174">
        <v>2</v>
      </c>
      <c r="D18" s="174"/>
      <c r="E18" s="113"/>
      <c r="F18" s="113"/>
      <c r="G18" s="94"/>
      <c r="H18" s="3"/>
    </row>
    <row r="19" spans="1:9" ht="23.15" customHeight="1">
      <c r="A19" s="27" t="s">
        <v>27</v>
      </c>
      <c r="B19" s="84" t="s">
        <v>71</v>
      </c>
      <c r="C19" s="104" t="s">
        <v>77</v>
      </c>
      <c r="D19" s="104"/>
      <c r="E19" s="19">
        <v>7</v>
      </c>
      <c r="F19" s="21" t="s">
        <v>26</v>
      </c>
      <c r="G19" s="29" t="str">
        <f>IF(E19=1,"1.00",IF(E19=2,"2.00",IF(E19=3,"3.00",IF(E19=4,"3.00",IF(E19=5,"4.00",IF(E19=6,"4.00",IF(E19=7,"5.00","0.00")))))))</f>
        <v>5.00</v>
      </c>
      <c r="H19" s="82"/>
      <c r="I19" s="83"/>
    </row>
    <row r="20" spans="1:9" ht="23.15" customHeight="1">
      <c r="A20" s="123" t="s">
        <v>4</v>
      </c>
      <c r="B20" s="148" t="s">
        <v>63</v>
      </c>
      <c r="C20" s="149"/>
      <c r="D20" s="149"/>
      <c r="E20" s="149"/>
      <c r="F20" s="150"/>
      <c r="G20" s="100">
        <f>G22</f>
        <v>5</v>
      </c>
      <c r="H20" s="82"/>
      <c r="I20" s="83"/>
    </row>
    <row r="21" spans="1:9" ht="30.5">
      <c r="A21" s="124"/>
      <c r="B21" s="118" t="s">
        <v>72</v>
      </c>
      <c r="C21" s="167" t="s">
        <v>65</v>
      </c>
      <c r="D21" s="168"/>
      <c r="E21" s="168"/>
      <c r="F21" s="168"/>
      <c r="G21" s="169"/>
      <c r="H21" s="24"/>
    </row>
    <row r="22" spans="1:9" ht="23.15" customHeight="1">
      <c r="A22" s="124"/>
      <c r="B22" s="119"/>
      <c r="C22" s="120">
        <v>1380000</v>
      </c>
      <c r="D22" s="121"/>
      <c r="E22" s="170">
        <f>ROUND(C22/C23,2)</f>
        <v>230000</v>
      </c>
      <c r="F22" s="171"/>
      <c r="G22" s="39">
        <f>IF(E22&gt;=60000,5,IF(E22&gt;=1,ROUND(E22*5/60000,2),0))</f>
        <v>5</v>
      </c>
      <c r="H22" s="102"/>
    </row>
    <row r="23" spans="1:9" ht="23.15" customHeight="1">
      <c r="A23" s="124"/>
      <c r="B23" s="119"/>
      <c r="C23" s="151">
        <v>6</v>
      </c>
      <c r="D23" s="152"/>
      <c r="E23" s="170"/>
      <c r="F23" s="171"/>
      <c r="G23" s="40"/>
      <c r="H23" s="103"/>
    </row>
    <row r="24" spans="1:9" ht="23.15" customHeight="1">
      <c r="A24" s="132" t="s">
        <v>5</v>
      </c>
      <c r="B24" s="125" t="s">
        <v>64</v>
      </c>
      <c r="C24" s="126"/>
      <c r="D24" s="126"/>
      <c r="E24" s="126"/>
      <c r="F24" s="127"/>
      <c r="G24" s="99">
        <f>G26</f>
        <v>5</v>
      </c>
      <c r="H24" s="98"/>
    </row>
    <row r="25" spans="1:9" ht="23.15" customHeight="1">
      <c r="A25" s="133"/>
      <c r="B25" s="81"/>
      <c r="C25" s="107" t="s">
        <v>35</v>
      </c>
      <c r="D25" s="108"/>
      <c r="E25" s="108"/>
      <c r="F25" s="108"/>
      <c r="G25" s="109"/>
      <c r="H25" s="23"/>
    </row>
    <row r="26" spans="1:9" ht="23.15" customHeight="1">
      <c r="A26" s="133"/>
      <c r="B26" s="122" t="s">
        <v>73</v>
      </c>
      <c r="C26" s="105">
        <v>13.8</v>
      </c>
      <c r="D26" s="106"/>
      <c r="E26" s="110">
        <f>SUM((C26*100)/C27)</f>
        <v>230</v>
      </c>
      <c r="F26" s="111"/>
      <c r="G26" s="43">
        <f>IF(E26&gt;=30,5,IF(E26&gt;=1,ROUND(E26*5/30,2),0))</f>
        <v>5</v>
      </c>
      <c r="H26" s="102"/>
    </row>
    <row r="27" spans="1:9" ht="23.15" customHeight="1">
      <c r="A27" s="133"/>
      <c r="B27" s="122"/>
      <c r="C27" s="105">
        <v>6</v>
      </c>
      <c r="D27" s="106"/>
      <c r="E27" s="110"/>
      <c r="F27" s="111"/>
      <c r="G27" s="44"/>
      <c r="H27" s="103"/>
    </row>
    <row r="28" spans="1:9" ht="23.15" customHeight="1">
      <c r="A28" s="88" t="s">
        <v>56</v>
      </c>
      <c r="B28" s="86" t="s">
        <v>72</v>
      </c>
      <c r="C28" s="112">
        <v>3</v>
      </c>
      <c r="D28" s="112"/>
      <c r="E28" s="113">
        <f>ROUND(C28*100/C29,2)</f>
        <v>100</v>
      </c>
      <c r="F28" s="113"/>
      <c r="G28" s="51">
        <f>IF(E28&gt;=30,5,IF(E28&gt;=1,ROUND(E28*5/30,2),0))</f>
        <v>5</v>
      </c>
      <c r="H28" s="3"/>
    </row>
    <row r="29" spans="1:9" ht="23.15" customHeight="1">
      <c r="A29" s="89"/>
      <c r="B29" s="87"/>
      <c r="C29" s="112">
        <v>3</v>
      </c>
      <c r="D29" s="112"/>
      <c r="E29" s="113"/>
      <c r="F29" s="113"/>
      <c r="G29" s="94"/>
      <c r="H29" s="3"/>
    </row>
    <row r="30" spans="1:9" ht="23.15" customHeight="1">
      <c r="A30" s="96" t="s">
        <v>6</v>
      </c>
      <c r="B30" s="97" t="s">
        <v>74</v>
      </c>
      <c r="C30" s="117" t="s">
        <v>78</v>
      </c>
      <c r="D30" s="117"/>
      <c r="E30" s="31">
        <v>5</v>
      </c>
      <c r="F30" s="93" t="s">
        <v>26</v>
      </c>
      <c r="G30" s="79" t="str">
        <f>IF(E30=1,"1.00",IF(E30=2,"2.00",IF(E30=3,"3.00",IF(E30=4,"4.00",IF(E30=5,"5.00","0.00")))))</f>
        <v>5.00</v>
      </c>
      <c r="H30" s="4"/>
    </row>
    <row r="31" spans="1:9" ht="23.15" customHeight="1">
      <c r="A31" s="88" t="s">
        <v>58</v>
      </c>
      <c r="B31" s="86" t="s">
        <v>70</v>
      </c>
      <c r="C31" s="112">
        <v>6</v>
      </c>
      <c r="D31" s="112"/>
      <c r="E31" s="113">
        <f>ROUND(C31*100/C32,2)</f>
        <v>100</v>
      </c>
      <c r="F31" s="113"/>
      <c r="G31" s="51">
        <f>IF(E31&gt;=20,5,IF(E31&gt;=1,ROUND(E31*5/20,2),0))</f>
        <v>5</v>
      </c>
      <c r="H31" s="3"/>
    </row>
    <row r="32" spans="1:9" ht="23.15" customHeight="1">
      <c r="A32" s="89"/>
      <c r="B32" s="87"/>
      <c r="C32" s="112">
        <v>6</v>
      </c>
      <c r="D32" s="112"/>
      <c r="E32" s="113"/>
      <c r="F32" s="113"/>
      <c r="G32" s="94"/>
      <c r="H32" s="3"/>
    </row>
    <row r="33" spans="1:8" ht="23.15" customHeight="1">
      <c r="A33" s="26" t="s">
        <v>7</v>
      </c>
      <c r="B33" s="37" t="s">
        <v>74</v>
      </c>
      <c r="C33" s="104" t="s">
        <v>78</v>
      </c>
      <c r="D33" s="104"/>
      <c r="E33" s="19">
        <v>5</v>
      </c>
      <c r="F33" s="21" t="s">
        <v>26</v>
      </c>
      <c r="G33" s="45" t="str">
        <f>IF(E33=1,"1.00",IF(E33=2,"2.00",IF(E33=3,"3.00",IF(E33=4,"4.00",IF(E33=5,"5.00","0.00")))))</f>
        <v>5.00</v>
      </c>
      <c r="H33" s="5"/>
    </row>
    <row r="34" spans="1:8" ht="23.15" customHeight="1">
      <c r="A34" s="28" t="s">
        <v>8</v>
      </c>
      <c r="B34" s="38" t="s">
        <v>74</v>
      </c>
      <c r="C34" s="131" t="s">
        <v>78</v>
      </c>
      <c r="D34" s="131"/>
      <c r="E34" s="19">
        <v>5</v>
      </c>
      <c r="F34" s="22" t="s">
        <v>26</v>
      </c>
      <c r="G34" s="45" t="str">
        <f>IF(E34=1,"1.00",IF(E34=2,"2.00",IF(E34=3,"3.00",IF(E34=4,"4.00",IF(E34=5,"5.00","0.00")))))</f>
        <v>5.00</v>
      </c>
      <c r="H34" s="4"/>
    </row>
    <row r="35" spans="1:8" ht="23.15" customHeight="1">
      <c r="A35" s="96" t="s">
        <v>9</v>
      </c>
      <c r="B35" s="97" t="s">
        <v>75</v>
      </c>
      <c r="C35" s="117" t="s">
        <v>79</v>
      </c>
      <c r="D35" s="117"/>
      <c r="E35" s="19">
        <v>7</v>
      </c>
      <c r="F35" s="93" t="s">
        <v>26</v>
      </c>
      <c r="G35" s="45" t="str">
        <f>IF(E35=1,"1.00",IF(E35=2,"2.00",IF(E35=3,"3.00",IF(E35=4,"3.00",IF(E35=5,"4.00",IF(E35=6,"4.00",IF(E35=7,"5.00","0.00")))))))</f>
        <v>5.00</v>
      </c>
      <c r="H35" s="85"/>
    </row>
    <row r="36" spans="1:8" ht="23.15" customHeight="1">
      <c r="A36" s="28" t="s">
        <v>61</v>
      </c>
      <c r="B36" s="38" t="s">
        <v>76</v>
      </c>
      <c r="C36" s="131" t="s">
        <v>80</v>
      </c>
      <c r="D36" s="131"/>
      <c r="E36" s="19">
        <v>6</v>
      </c>
      <c r="F36" s="90" t="s">
        <v>26</v>
      </c>
      <c r="G36" s="45" t="str">
        <f>IF(E36=1,"1.00",IF(E36=2,"2.00",IF(E36=3,"3.00",IF(E36=4,"3.00",IF(E36=5,"4.00",IF(E36=6,"5.00","0.00"))))))</f>
        <v>5.00</v>
      </c>
      <c r="H36" s="95"/>
    </row>
    <row r="37" spans="1:8" ht="23.15" customHeight="1">
      <c r="A37" s="128" t="s">
        <v>66</v>
      </c>
      <c r="B37" s="129"/>
      <c r="C37" s="129"/>
      <c r="D37" s="129"/>
      <c r="E37" s="129"/>
      <c r="F37" s="130"/>
      <c r="G37" s="49">
        <f>(G6+G8+G10+G17+G19+G20+G24+G28+G30+G31+G33+G34+G35+G36)/14</f>
        <v>4.9267857142857139</v>
      </c>
      <c r="H37" s="20"/>
    </row>
    <row r="38" spans="1:8" ht="30.5">
      <c r="A38" s="114" t="s">
        <v>29</v>
      </c>
      <c r="B38" s="115"/>
      <c r="C38" s="115"/>
      <c r="D38" s="115"/>
      <c r="E38" s="115"/>
      <c r="F38" s="116"/>
      <c r="G38" s="30">
        <f>G37</f>
        <v>4.9267857142857139</v>
      </c>
      <c r="H38" s="11"/>
    </row>
    <row r="39" spans="1:8">
      <c r="G39" s="35"/>
    </row>
    <row r="40" spans="1:8">
      <c r="G40" s="35"/>
    </row>
    <row r="41" spans="1:8">
      <c r="G41" s="35"/>
    </row>
  </sheetData>
  <sheetProtection selectLockedCells="1" selectUnlockedCells="1"/>
  <protectedRanges>
    <protectedRange password="CC3D" sqref="E12:E16 E7 A37 E19:E20 E30 E33:E36" name="ช่วง1"/>
    <protectedRange password="CC3D" sqref="E21 C24:C25 C22:C23 D24:D25 D22:D23 C26:D27" name="ช่วง1_1"/>
  </protectedRanges>
  <mergeCells count="72">
    <mergeCell ref="C19:D19"/>
    <mergeCell ref="C15:D15"/>
    <mergeCell ref="D1:H1"/>
    <mergeCell ref="A1:C1"/>
    <mergeCell ref="E6:F7"/>
    <mergeCell ref="C7:D7"/>
    <mergeCell ref="C6:D6"/>
    <mergeCell ref="H2:H5"/>
    <mergeCell ref="E4:F4"/>
    <mergeCell ref="E5:F5"/>
    <mergeCell ref="C4:D4"/>
    <mergeCell ref="C16:D16"/>
    <mergeCell ref="C17:D17"/>
    <mergeCell ref="C18:D18"/>
    <mergeCell ref="E17:F18"/>
    <mergeCell ref="C14:D14"/>
    <mergeCell ref="B20:F20"/>
    <mergeCell ref="C23:D23"/>
    <mergeCell ref="C5:D5"/>
    <mergeCell ref="A6:A7"/>
    <mergeCell ref="C8:D8"/>
    <mergeCell ref="C9:D9"/>
    <mergeCell ref="B6:B7"/>
    <mergeCell ref="A8:A9"/>
    <mergeCell ref="B8:B9"/>
    <mergeCell ref="C13:D13"/>
    <mergeCell ref="A2:A5"/>
    <mergeCell ref="B2:B5"/>
    <mergeCell ref="C2:G2"/>
    <mergeCell ref="C3:F3"/>
    <mergeCell ref="G3:G5"/>
    <mergeCell ref="C21:G21"/>
    <mergeCell ref="H8:H9"/>
    <mergeCell ref="C10:D10"/>
    <mergeCell ref="A10:A11"/>
    <mergeCell ref="B10:B11"/>
    <mergeCell ref="C11:D11"/>
    <mergeCell ref="E8:F9"/>
    <mergeCell ref="A12:A13"/>
    <mergeCell ref="B12:B13"/>
    <mergeCell ref="H10:H11"/>
    <mergeCell ref="E10:F11"/>
    <mergeCell ref="H12:H13"/>
    <mergeCell ref="C12:D12"/>
    <mergeCell ref="E12:E13"/>
    <mergeCell ref="F12:F13"/>
    <mergeCell ref="A38:F38"/>
    <mergeCell ref="C35:D35"/>
    <mergeCell ref="B21:B23"/>
    <mergeCell ref="C30:D30"/>
    <mergeCell ref="C22:D22"/>
    <mergeCell ref="C26:D26"/>
    <mergeCell ref="B26:B27"/>
    <mergeCell ref="C31:D31"/>
    <mergeCell ref="E31:F32"/>
    <mergeCell ref="C32:D32"/>
    <mergeCell ref="A20:A23"/>
    <mergeCell ref="B24:F24"/>
    <mergeCell ref="A37:F37"/>
    <mergeCell ref="C34:D34"/>
    <mergeCell ref="C36:D36"/>
    <mergeCell ref="A24:A27"/>
    <mergeCell ref="H22:H23"/>
    <mergeCell ref="H26:H27"/>
    <mergeCell ref="C33:D33"/>
    <mergeCell ref="C27:D27"/>
    <mergeCell ref="C25:G25"/>
    <mergeCell ref="E26:F27"/>
    <mergeCell ref="C28:D28"/>
    <mergeCell ref="E28:F29"/>
    <mergeCell ref="C29:D29"/>
    <mergeCell ref="E22:F23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8" orientation="portrait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26"/>
  <sheetViews>
    <sheetView topLeftCell="A19" zoomScaleNormal="100" zoomScaleSheetLayoutView="100" workbookViewId="0">
      <selection activeCell="B26" sqref="B26"/>
    </sheetView>
  </sheetViews>
  <sheetFormatPr defaultColWidth="9" defaultRowHeight="26.15" customHeight="1"/>
  <cols>
    <col min="1" max="1" width="16.36328125" style="9" customWidth="1"/>
    <col min="2" max="2" width="15" style="34" bestFit="1" customWidth="1"/>
    <col min="3" max="3" width="8.08984375" style="1" hidden="1" customWidth="1"/>
    <col min="4" max="4" width="10.90625" style="1" customWidth="1"/>
    <col min="5" max="16384" width="9" style="1"/>
  </cols>
  <sheetData>
    <row r="1" spans="1:4" ht="26.15" customHeight="1">
      <c r="A1" s="50"/>
      <c r="D1" s="52"/>
    </row>
    <row r="2" spans="1:4" ht="26.15" customHeight="1">
      <c r="A2" s="17" t="s">
        <v>0</v>
      </c>
      <c r="B2" s="48" t="s">
        <v>1</v>
      </c>
      <c r="C2" s="18" t="s">
        <v>33</v>
      </c>
    </row>
    <row r="3" spans="1:4" ht="26.15" customHeight="1">
      <c r="A3" s="7" t="s">
        <v>2</v>
      </c>
      <c r="B3" s="32">
        <f>'ผลการดำเนินงาน (ส.1)'!G6</f>
        <v>3.9750000000000001</v>
      </c>
      <c r="C3" s="185" t="str">
        <f>'ผลการดำเนินงาน (ส.1)'!D1</f>
        <v>วิทยาลัยพัฒนาเศรษฐกิจและเทคโนโลยีชุมชนแห่งเอเชีย</v>
      </c>
    </row>
    <row r="4" spans="1:4" ht="26.15" customHeight="1">
      <c r="A4" s="56" t="s">
        <v>36</v>
      </c>
      <c r="B4" s="57">
        <f>'ผลการดำเนินงาน (ส.1)'!G8</f>
        <v>5</v>
      </c>
      <c r="C4" s="185"/>
    </row>
    <row r="5" spans="1:4" ht="26.15" customHeight="1">
      <c r="A5" s="56" t="s">
        <v>37</v>
      </c>
      <c r="B5" s="57">
        <f>'ผลการดำเนินงาน (ส.1)'!G10</f>
        <v>5</v>
      </c>
      <c r="C5" s="185"/>
    </row>
    <row r="6" spans="1:4" ht="26.15" hidden="1" customHeight="1">
      <c r="A6" s="56" t="s">
        <v>38</v>
      </c>
      <c r="B6" s="58" t="str">
        <f>'ผลการดำเนินงาน (ส.1)'!G12</f>
        <v>0.00</v>
      </c>
      <c r="C6" s="185"/>
    </row>
    <row r="7" spans="1:4" ht="26.15" hidden="1" customHeight="1">
      <c r="A7" s="56" t="s">
        <v>44</v>
      </c>
      <c r="B7" s="58" t="str">
        <f>'ผลการดำเนินงาน (ส.1)'!G14</f>
        <v>0.00</v>
      </c>
      <c r="C7" s="185"/>
    </row>
    <row r="8" spans="1:4" ht="26.15" hidden="1" customHeight="1">
      <c r="A8" s="56" t="s">
        <v>45</v>
      </c>
      <c r="B8" s="58" t="str">
        <f>'ผลการดำเนินงาน (ส.1)'!G15</f>
        <v>0.00</v>
      </c>
      <c r="C8" s="185"/>
    </row>
    <row r="9" spans="1:4" ht="26.15" hidden="1" customHeight="1">
      <c r="A9" s="56" t="s">
        <v>59</v>
      </c>
      <c r="B9" s="58" t="str">
        <f>'ผลการดำเนินงาน (ส.1)'!G16</f>
        <v>0.00</v>
      </c>
      <c r="C9" s="185"/>
    </row>
    <row r="10" spans="1:4" ht="26.15" customHeight="1">
      <c r="A10" s="56" t="s">
        <v>60</v>
      </c>
      <c r="B10" s="57">
        <f>'ผลการดำเนินงาน (ส.1)'!G17</f>
        <v>5</v>
      </c>
      <c r="C10" s="185"/>
    </row>
    <row r="11" spans="1:4" ht="26.15" customHeight="1">
      <c r="A11" s="6" t="s">
        <v>15</v>
      </c>
      <c r="B11" s="59">
        <f>(B3+B4+B5+B10)/4</f>
        <v>4.7437500000000004</v>
      </c>
      <c r="C11" s="185"/>
    </row>
    <row r="12" spans="1:4" ht="26.15" customHeight="1">
      <c r="A12" s="7" t="s">
        <v>3</v>
      </c>
      <c r="B12" s="33" t="str">
        <f>'ผลการดำเนินงาน (ส.1)'!G19</f>
        <v>5.00</v>
      </c>
      <c r="C12" s="185"/>
    </row>
    <row r="13" spans="1:4" ht="26.15" customHeight="1">
      <c r="A13" s="7" t="s">
        <v>4</v>
      </c>
      <c r="B13" s="32">
        <f>'ผลการดำเนินงาน (ส.1)'!G20</f>
        <v>5</v>
      </c>
      <c r="C13" s="185"/>
    </row>
    <row r="14" spans="1:4" ht="26.15" customHeight="1">
      <c r="A14" s="7" t="s">
        <v>5</v>
      </c>
      <c r="B14" s="32">
        <f>'ผลการดำเนินงาน (ส.1)'!G24</f>
        <v>5</v>
      </c>
      <c r="C14" s="185"/>
    </row>
    <row r="15" spans="1:4" ht="26.15" customHeight="1">
      <c r="A15" s="7" t="s">
        <v>55</v>
      </c>
      <c r="B15" s="32">
        <f>'ผลการดำเนินงาน (ส.1)'!G28</f>
        <v>5</v>
      </c>
      <c r="C15" s="185"/>
    </row>
    <row r="16" spans="1:4" ht="26.15" customHeight="1">
      <c r="A16" s="6" t="s">
        <v>15</v>
      </c>
      <c r="B16" s="59">
        <f>(B12+B13+B14+B15)/4</f>
        <v>5</v>
      </c>
      <c r="C16" s="185"/>
    </row>
    <row r="17" spans="1:2" ht="26.15" customHeight="1">
      <c r="A17" s="7" t="s">
        <v>6</v>
      </c>
      <c r="B17" s="33" t="str">
        <f>'ผลการดำเนินงาน (ส.1)'!G30</f>
        <v>5.00</v>
      </c>
    </row>
    <row r="18" spans="1:2" ht="26.15" customHeight="1">
      <c r="A18" s="7" t="s">
        <v>57</v>
      </c>
      <c r="B18" s="32">
        <f>'ผลการดำเนินงาน (ส.1)'!G31</f>
        <v>5</v>
      </c>
    </row>
    <row r="19" spans="1:2" ht="26.15" customHeight="1">
      <c r="A19" s="6" t="s">
        <v>15</v>
      </c>
      <c r="B19" s="59">
        <f>(B17+B18)/2</f>
        <v>5</v>
      </c>
    </row>
    <row r="20" spans="1:2" ht="26.15" customHeight="1">
      <c r="A20" s="7" t="s">
        <v>7</v>
      </c>
      <c r="B20" s="33" t="str">
        <f>'ผลการดำเนินงาน (ส.1)'!G33</f>
        <v>5.00</v>
      </c>
    </row>
    <row r="21" spans="1:2" ht="26.15" customHeight="1">
      <c r="A21" s="6" t="s">
        <v>15</v>
      </c>
      <c r="B21" s="59">
        <f>B20/1</f>
        <v>5</v>
      </c>
    </row>
    <row r="22" spans="1:2" ht="26.15" customHeight="1">
      <c r="A22" s="7" t="s">
        <v>8</v>
      </c>
      <c r="B22" s="33" t="str">
        <f>'ผลการดำเนินงาน (ส.1)'!G34</f>
        <v>5.00</v>
      </c>
    </row>
    <row r="23" spans="1:2" ht="26.15" customHeight="1">
      <c r="A23" s="7" t="s">
        <v>9</v>
      </c>
      <c r="B23" s="33" t="str">
        <f>'ผลการดำเนินงาน (ส.1)'!G35</f>
        <v>5.00</v>
      </c>
    </row>
    <row r="24" spans="1:2" ht="26.15" customHeight="1">
      <c r="A24" s="7" t="s">
        <v>61</v>
      </c>
      <c r="B24" s="33" t="str">
        <f>'ผลการดำเนินงาน (ส.1)'!G36</f>
        <v>5.00</v>
      </c>
    </row>
    <row r="25" spans="1:2" ht="26.15" customHeight="1">
      <c r="A25" s="8" t="s">
        <v>15</v>
      </c>
      <c r="B25" s="59">
        <f>(B22+B23+B24)/3</f>
        <v>5</v>
      </c>
    </row>
    <row r="26" spans="1:2" ht="26.15" customHeight="1">
      <c r="A26" s="46" t="s">
        <v>67</v>
      </c>
      <c r="B26" s="47">
        <f>'ผลการดำเนินงาน (ส.1)'!G37</f>
        <v>4.9267857142857139</v>
      </c>
    </row>
  </sheetData>
  <mergeCells count="1">
    <mergeCell ref="C3:C16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5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zoomScale="110" zoomScaleNormal="110" zoomScaleSheetLayoutView="110" workbookViewId="0">
      <selection activeCell="F10" sqref="F10"/>
    </sheetView>
  </sheetViews>
  <sheetFormatPr defaultRowHeight="14.5"/>
  <cols>
    <col min="1" max="1" width="32.6328125" customWidth="1"/>
    <col min="2" max="2" width="7.36328125" customWidth="1"/>
    <col min="3" max="4" width="14.36328125" bestFit="1" customWidth="1"/>
    <col min="5" max="5" width="17.7265625" bestFit="1" customWidth="1"/>
    <col min="6" max="6" width="8.36328125" customWidth="1"/>
    <col min="7" max="7" width="14.6328125" customWidth="1"/>
    <col min="255" max="255" width="37.36328125" customWidth="1"/>
    <col min="256" max="256" width="7.36328125" customWidth="1"/>
    <col min="257" max="257" width="16" customWidth="1"/>
    <col min="258" max="258" width="17.36328125" customWidth="1"/>
    <col min="259" max="259" width="17" customWidth="1"/>
    <col min="260" max="260" width="15.36328125" customWidth="1"/>
    <col min="261" max="261" width="17.36328125" customWidth="1"/>
    <col min="511" max="511" width="37.36328125" customWidth="1"/>
    <col min="512" max="512" width="7.36328125" customWidth="1"/>
    <col min="513" max="513" width="16" customWidth="1"/>
    <col min="514" max="514" width="17.36328125" customWidth="1"/>
    <col min="515" max="515" width="17" customWidth="1"/>
    <col min="516" max="516" width="15.36328125" customWidth="1"/>
    <col min="517" max="517" width="17.36328125" customWidth="1"/>
    <col min="767" max="767" width="37.36328125" customWidth="1"/>
    <col min="768" max="768" width="7.36328125" customWidth="1"/>
    <col min="769" max="769" width="16" customWidth="1"/>
    <col min="770" max="770" width="17.36328125" customWidth="1"/>
    <col min="771" max="771" width="17" customWidth="1"/>
    <col min="772" max="772" width="15.36328125" customWidth="1"/>
    <col min="773" max="773" width="17.36328125" customWidth="1"/>
    <col min="1023" max="1023" width="37.36328125" customWidth="1"/>
    <col min="1024" max="1024" width="7.36328125" customWidth="1"/>
    <col min="1025" max="1025" width="16" customWidth="1"/>
    <col min="1026" max="1026" width="17.36328125" customWidth="1"/>
    <col min="1027" max="1027" width="17" customWidth="1"/>
    <col min="1028" max="1028" width="15.36328125" customWidth="1"/>
    <col min="1029" max="1029" width="17.36328125" customWidth="1"/>
    <col min="1279" max="1279" width="37.36328125" customWidth="1"/>
    <col min="1280" max="1280" width="7.36328125" customWidth="1"/>
    <col min="1281" max="1281" width="16" customWidth="1"/>
    <col min="1282" max="1282" width="17.36328125" customWidth="1"/>
    <col min="1283" max="1283" width="17" customWidth="1"/>
    <col min="1284" max="1284" width="15.36328125" customWidth="1"/>
    <col min="1285" max="1285" width="17.36328125" customWidth="1"/>
    <col min="1535" max="1535" width="37.36328125" customWidth="1"/>
    <col min="1536" max="1536" width="7.36328125" customWidth="1"/>
    <col min="1537" max="1537" width="16" customWidth="1"/>
    <col min="1538" max="1538" width="17.36328125" customWidth="1"/>
    <col min="1539" max="1539" width="17" customWidth="1"/>
    <col min="1540" max="1540" width="15.36328125" customWidth="1"/>
    <col min="1541" max="1541" width="17.36328125" customWidth="1"/>
    <col min="1791" max="1791" width="37.36328125" customWidth="1"/>
    <col min="1792" max="1792" width="7.36328125" customWidth="1"/>
    <col min="1793" max="1793" width="16" customWidth="1"/>
    <col min="1794" max="1794" width="17.36328125" customWidth="1"/>
    <col min="1795" max="1795" width="17" customWidth="1"/>
    <col min="1796" max="1796" width="15.36328125" customWidth="1"/>
    <col min="1797" max="1797" width="17.36328125" customWidth="1"/>
    <col min="2047" max="2047" width="37.36328125" customWidth="1"/>
    <col min="2048" max="2048" width="7.36328125" customWidth="1"/>
    <col min="2049" max="2049" width="16" customWidth="1"/>
    <col min="2050" max="2050" width="17.36328125" customWidth="1"/>
    <col min="2051" max="2051" width="17" customWidth="1"/>
    <col min="2052" max="2052" width="15.36328125" customWidth="1"/>
    <col min="2053" max="2053" width="17.36328125" customWidth="1"/>
    <col min="2303" max="2303" width="37.36328125" customWidth="1"/>
    <col min="2304" max="2304" width="7.36328125" customWidth="1"/>
    <col min="2305" max="2305" width="16" customWidth="1"/>
    <col min="2306" max="2306" width="17.36328125" customWidth="1"/>
    <col min="2307" max="2307" width="17" customWidth="1"/>
    <col min="2308" max="2308" width="15.36328125" customWidth="1"/>
    <col min="2309" max="2309" width="17.36328125" customWidth="1"/>
    <col min="2559" max="2559" width="37.36328125" customWidth="1"/>
    <col min="2560" max="2560" width="7.36328125" customWidth="1"/>
    <col min="2561" max="2561" width="16" customWidth="1"/>
    <col min="2562" max="2562" width="17.36328125" customWidth="1"/>
    <col min="2563" max="2563" width="17" customWidth="1"/>
    <col min="2564" max="2564" width="15.36328125" customWidth="1"/>
    <col min="2565" max="2565" width="17.36328125" customWidth="1"/>
    <col min="2815" max="2815" width="37.36328125" customWidth="1"/>
    <col min="2816" max="2816" width="7.36328125" customWidth="1"/>
    <col min="2817" max="2817" width="16" customWidth="1"/>
    <col min="2818" max="2818" width="17.36328125" customWidth="1"/>
    <col min="2819" max="2819" width="17" customWidth="1"/>
    <col min="2820" max="2820" width="15.36328125" customWidth="1"/>
    <col min="2821" max="2821" width="17.36328125" customWidth="1"/>
    <col min="3071" max="3071" width="37.36328125" customWidth="1"/>
    <col min="3072" max="3072" width="7.36328125" customWidth="1"/>
    <col min="3073" max="3073" width="16" customWidth="1"/>
    <col min="3074" max="3074" width="17.36328125" customWidth="1"/>
    <col min="3075" max="3075" width="17" customWidth="1"/>
    <col min="3076" max="3076" width="15.36328125" customWidth="1"/>
    <col min="3077" max="3077" width="17.36328125" customWidth="1"/>
    <col min="3327" max="3327" width="37.36328125" customWidth="1"/>
    <col min="3328" max="3328" width="7.36328125" customWidth="1"/>
    <col min="3329" max="3329" width="16" customWidth="1"/>
    <col min="3330" max="3330" width="17.36328125" customWidth="1"/>
    <col min="3331" max="3331" width="17" customWidth="1"/>
    <col min="3332" max="3332" width="15.36328125" customWidth="1"/>
    <col min="3333" max="3333" width="17.36328125" customWidth="1"/>
    <col min="3583" max="3583" width="37.36328125" customWidth="1"/>
    <col min="3584" max="3584" width="7.36328125" customWidth="1"/>
    <col min="3585" max="3585" width="16" customWidth="1"/>
    <col min="3586" max="3586" width="17.36328125" customWidth="1"/>
    <col min="3587" max="3587" width="17" customWidth="1"/>
    <col min="3588" max="3588" width="15.36328125" customWidth="1"/>
    <col min="3589" max="3589" width="17.36328125" customWidth="1"/>
    <col min="3839" max="3839" width="37.36328125" customWidth="1"/>
    <col min="3840" max="3840" width="7.36328125" customWidth="1"/>
    <col min="3841" max="3841" width="16" customWidth="1"/>
    <col min="3842" max="3842" width="17.36328125" customWidth="1"/>
    <col min="3843" max="3843" width="17" customWidth="1"/>
    <col min="3844" max="3844" width="15.36328125" customWidth="1"/>
    <col min="3845" max="3845" width="17.36328125" customWidth="1"/>
    <col min="4095" max="4095" width="37.36328125" customWidth="1"/>
    <col min="4096" max="4096" width="7.36328125" customWidth="1"/>
    <col min="4097" max="4097" width="16" customWidth="1"/>
    <col min="4098" max="4098" width="17.36328125" customWidth="1"/>
    <col min="4099" max="4099" width="17" customWidth="1"/>
    <col min="4100" max="4100" width="15.36328125" customWidth="1"/>
    <col min="4101" max="4101" width="17.36328125" customWidth="1"/>
    <col min="4351" max="4351" width="37.36328125" customWidth="1"/>
    <col min="4352" max="4352" width="7.36328125" customWidth="1"/>
    <col min="4353" max="4353" width="16" customWidth="1"/>
    <col min="4354" max="4354" width="17.36328125" customWidth="1"/>
    <col min="4355" max="4355" width="17" customWidth="1"/>
    <col min="4356" max="4356" width="15.36328125" customWidth="1"/>
    <col min="4357" max="4357" width="17.36328125" customWidth="1"/>
    <col min="4607" max="4607" width="37.36328125" customWidth="1"/>
    <col min="4608" max="4608" width="7.36328125" customWidth="1"/>
    <col min="4609" max="4609" width="16" customWidth="1"/>
    <col min="4610" max="4610" width="17.36328125" customWidth="1"/>
    <col min="4611" max="4611" width="17" customWidth="1"/>
    <col min="4612" max="4612" width="15.36328125" customWidth="1"/>
    <col min="4613" max="4613" width="17.36328125" customWidth="1"/>
    <col min="4863" max="4863" width="37.36328125" customWidth="1"/>
    <col min="4864" max="4864" width="7.36328125" customWidth="1"/>
    <col min="4865" max="4865" width="16" customWidth="1"/>
    <col min="4866" max="4866" width="17.36328125" customWidth="1"/>
    <col min="4867" max="4867" width="17" customWidth="1"/>
    <col min="4868" max="4868" width="15.36328125" customWidth="1"/>
    <col min="4869" max="4869" width="17.36328125" customWidth="1"/>
    <col min="5119" max="5119" width="37.36328125" customWidth="1"/>
    <col min="5120" max="5120" width="7.36328125" customWidth="1"/>
    <col min="5121" max="5121" width="16" customWidth="1"/>
    <col min="5122" max="5122" width="17.36328125" customWidth="1"/>
    <col min="5123" max="5123" width="17" customWidth="1"/>
    <col min="5124" max="5124" width="15.36328125" customWidth="1"/>
    <col min="5125" max="5125" width="17.36328125" customWidth="1"/>
    <col min="5375" max="5375" width="37.36328125" customWidth="1"/>
    <col min="5376" max="5376" width="7.36328125" customWidth="1"/>
    <col min="5377" max="5377" width="16" customWidth="1"/>
    <col min="5378" max="5378" width="17.36328125" customWidth="1"/>
    <col min="5379" max="5379" width="17" customWidth="1"/>
    <col min="5380" max="5380" width="15.36328125" customWidth="1"/>
    <col min="5381" max="5381" width="17.36328125" customWidth="1"/>
    <col min="5631" max="5631" width="37.36328125" customWidth="1"/>
    <col min="5632" max="5632" width="7.36328125" customWidth="1"/>
    <col min="5633" max="5633" width="16" customWidth="1"/>
    <col min="5634" max="5634" width="17.36328125" customWidth="1"/>
    <col min="5635" max="5635" width="17" customWidth="1"/>
    <col min="5636" max="5636" width="15.36328125" customWidth="1"/>
    <col min="5637" max="5637" width="17.36328125" customWidth="1"/>
    <col min="5887" max="5887" width="37.36328125" customWidth="1"/>
    <col min="5888" max="5888" width="7.36328125" customWidth="1"/>
    <col min="5889" max="5889" width="16" customWidth="1"/>
    <col min="5890" max="5890" width="17.36328125" customWidth="1"/>
    <col min="5891" max="5891" width="17" customWidth="1"/>
    <col min="5892" max="5892" width="15.36328125" customWidth="1"/>
    <col min="5893" max="5893" width="17.36328125" customWidth="1"/>
    <col min="6143" max="6143" width="37.36328125" customWidth="1"/>
    <col min="6144" max="6144" width="7.36328125" customWidth="1"/>
    <col min="6145" max="6145" width="16" customWidth="1"/>
    <col min="6146" max="6146" width="17.36328125" customWidth="1"/>
    <col min="6147" max="6147" width="17" customWidth="1"/>
    <col min="6148" max="6148" width="15.36328125" customWidth="1"/>
    <col min="6149" max="6149" width="17.36328125" customWidth="1"/>
    <col min="6399" max="6399" width="37.36328125" customWidth="1"/>
    <col min="6400" max="6400" width="7.36328125" customWidth="1"/>
    <col min="6401" max="6401" width="16" customWidth="1"/>
    <col min="6402" max="6402" width="17.36328125" customWidth="1"/>
    <col min="6403" max="6403" width="17" customWidth="1"/>
    <col min="6404" max="6404" width="15.36328125" customWidth="1"/>
    <col min="6405" max="6405" width="17.36328125" customWidth="1"/>
    <col min="6655" max="6655" width="37.36328125" customWidth="1"/>
    <col min="6656" max="6656" width="7.36328125" customWidth="1"/>
    <col min="6657" max="6657" width="16" customWidth="1"/>
    <col min="6658" max="6658" width="17.36328125" customWidth="1"/>
    <col min="6659" max="6659" width="17" customWidth="1"/>
    <col min="6660" max="6660" width="15.36328125" customWidth="1"/>
    <col min="6661" max="6661" width="17.36328125" customWidth="1"/>
    <col min="6911" max="6911" width="37.36328125" customWidth="1"/>
    <col min="6912" max="6912" width="7.36328125" customWidth="1"/>
    <col min="6913" max="6913" width="16" customWidth="1"/>
    <col min="6914" max="6914" width="17.36328125" customWidth="1"/>
    <col min="6915" max="6915" width="17" customWidth="1"/>
    <col min="6916" max="6916" width="15.36328125" customWidth="1"/>
    <col min="6917" max="6917" width="17.36328125" customWidth="1"/>
    <col min="7167" max="7167" width="37.36328125" customWidth="1"/>
    <col min="7168" max="7168" width="7.36328125" customWidth="1"/>
    <col min="7169" max="7169" width="16" customWidth="1"/>
    <col min="7170" max="7170" width="17.36328125" customWidth="1"/>
    <col min="7171" max="7171" width="17" customWidth="1"/>
    <col min="7172" max="7172" width="15.36328125" customWidth="1"/>
    <col min="7173" max="7173" width="17.36328125" customWidth="1"/>
    <col min="7423" max="7423" width="37.36328125" customWidth="1"/>
    <col min="7424" max="7424" width="7.36328125" customWidth="1"/>
    <col min="7425" max="7425" width="16" customWidth="1"/>
    <col min="7426" max="7426" width="17.36328125" customWidth="1"/>
    <col min="7427" max="7427" width="17" customWidth="1"/>
    <col min="7428" max="7428" width="15.36328125" customWidth="1"/>
    <col min="7429" max="7429" width="17.36328125" customWidth="1"/>
    <col min="7679" max="7679" width="37.36328125" customWidth="1"/>
    <col min="7680" max="7680" width="7.36328125" customWidth="1"/>
    <col min="7681" max="7681" width="16" customWidth="1"/>
    <col min="7682" max="7682" width="17.36328125" customWidth="1"/>
    <col min="7683" max="7683" width="17" customWidth="1"/>
    <col min="7684" max="7684" width="15.36328125" customWidth="1"/>
    <col min="7685" max="7685" width="17.36328125" customWidth="1"/>
    <col min="7935" max="7935" width="37.36328125" customWidth="1"/>
    <col min="7936" max="7936" width="7.36328125" customWidth="1"/>
    <col min="7937" max="7937" width="16" customWidth="1"/>
    <col min="7938" max="7938" width="17.36328125" customWidth="1"/>
    <col min="7939" max="7939" width="17" customWidth="1"/>
    <col min="7940" max="7940" width="15.36328125" customWidth="1"/>
    <col min="7941" max="7941" width="17.36328125" customWidth="1"/>
    <col min="8191" max="8191" width="37.36328125" customWidth="1"/>
    <col min="8192" max="8192" width="7.36328125" customWidth="1"/>
    <col min="8193" max="8193" width="16" customWidth="1"/>
    <col min="8194" max="8194" width="17.36328125" customWidth="1"/>
    <col min="8195" max="8195" width="17" customWidth="1"/>
    <col min="8196" max="8196" width="15.36328125" customWidth="1"/>
    <col min="8197" max="8197" width="17.36328125" customWidth="1"/>
    <col min="8447" max="8447" width="37.36328125" customWidth="1"/>
    <col min="8448" max="8448" width="7.36328125" customWidth="1"/>
    <col min="8449" max="8449" width="16" customWidth="1"/>
    <col min="8450" max="8450" width="17.36328125" customWidth="1"/>
    <col min="8451" max="8451" width="17" customWidth="1"/>
    <col min="8452" max="8452" width="15.36328125" customWidth="1"/>
    <col min="8453" max="8453" width="17.36328125" customWidth="1"/>
    <col min="8703" max="8703" width="37.36328125" customWidth="1"/>
    <col min="8704" max="8704" width="7.36328125" customWidth="1"/>
    <col min="8705" max="8705" width="16" customWidth="1"/>
    <col min="8706" max="8706" width="17.36328125" customWidth="1"/>
    <col min="8707" max="8707" width="17" customWidth="1"/>
    <col min="8708" max="8708" width="15.36328125" customWidth="1"/>
    <col min="8709" max="8709" width="17.36328125" customWidth="1"/>
    <col min="8959" max="8959" width="37.36328125" customWidth="1"/>
    <col min="8960" max="8960" width="7.36328125" customWidth="1"/>
    <col min="8961" max="8961" width="16" customWidth="1"/>
    <col min="8962" max="8962" width="17.36328125" customWidth="1"/>
    <col min="8963" max="8963" width="17" customWidth="1"/>
    <col min="8964" max="8964" width="15.36328125" customWidth="1"/>
    <col min="8965" max="8965" width="17.36328125" customWidth="1"/>
    <col min="9215" max="9215" width="37.36328125" customWidth="1"/>
    <col min="9216" max="9216" width="7.36328125" customWidth="1"/>
    <col min="9217" max="9217" width="16" customWidth="1"/>
    <col min="9218" max="9218" width="17.36328125" customWidth="1"/>
    <col min="9219" max="9219" width="17" customWidth="1"/>
    <col min="9220" max="9220" width="15.36328125" customWidth="1"/>
    <col min="9221" max="9221" width="17.36328125" customWidth="1"/>
    <col min="9471" max="9471" width="37.36328125" customWidth="1"/>
    <col min="9472" max="9472" width="7.36328125" customWidth="1"/>
    <col min="9473" max="9473" width="16" customWidth="1"/>
    <col min="9474" max="9474" width="17.36328125" customWidth="1"/>
    <col min="9475" max="9475" width="17" customWidth="1"/>
    <col min="9476" max="9476" width="15.36328125" customWidth="1"/>
    <col min="9477" max="9477" width="17.36328125" customWidth="1"/>
    <col min="9727" max="9727" width="37.36328125" customWidth="1"/>
    <col min="9728" max="9728" width="7.36328125" customWidth="1"/>
    <col min="9729" max="9729" width="16" customWidth="1"/>
    <col min="9730" max="9730" width="17.36328125" customWidth="1"/>
    <col min="9731" max="9731" width="17" customWidth="1"/>
    <col min="9732" max="9732" width="15.36328125" customWidth="1"/>
    <col min="9733" max="9733" width="17.36328125" customWidth="1"/>
    <col min="9983" max="9983" width="37.36328125" customWidth="1"/>
    <col min="9984" max="9984" width="7.36328125" customWidth="1"/>
    <col min="9985" max="9985" width="16" customWidth="1"/>
    <col min="9986" max="9986" width="17.36328125" customWidth="1"/>
    <col min="9987" max="9987" width="17" customWidth="1"/>
    <col min="9988" max="9988" width="15.36328125" customWidth="1"/>
    <col min="9989" max="9989" width="17.36328125" customWidth="1"/>
    <col min="10239" max="10239" width="37.36328125" customWidth="1"/>
    <col min="10240" max="10240" width="7.36328125" customWidth="1"/>
    <col min="10241" max="10241" width="16" customWidth="1"/>
    <col min="10242" max="10242" width="17.36328125" customWidth="1"/>
    <col min="10243" max="10243" width="17" customWidth="1"/>
    <col min="10244" max="10244" width="15.36328125" customWidth="1"/>
    <col min="10245" max="10245" width="17.36328125" customWidth="1"/>
    <col min="10495" max="10495" width="37.36328125" customWidth="1"/>
    <col min="10496" max="10496" width="7.36328125" customWidth="1"/>
    <col min="10497" max="10497" width="16" customWidth="1"/>
    <col min="10498" max="10498" width="17.36328125" customWidth="1"/>
    <col min="10499" max="10499" width="17" customWidth="1"/>
    <col min="10500" max="10500" width="15.36328125" customWidth="1"/>
    <col min="10501" max="10501" width="17.36328125" customWidth="1"/>
    <col min="10751" max="10751" width="37.36328125" customWidth="1"/>
    <col min="10752" max="10752" width="7.36328125" customWidth="1"/>
    <col min="10753" max="10753" width="16" customWidth="1"/>
    <col min="10754" max="10754" width="17.36328125" customWidth="1"/>
    <col min="10755" max="10755" width="17" customWidth="1"/>
    <col min="10756" max="10756" width="15.36328125" customWidth="1"/>
    <col min="10757" max="10757" width="17.36328125" customWidth="1"/>
    <col min="11007" max="11007" width="37.36328125" customWidth="1"/>
    <col min="11008" max="11008" width="7.36328125" customWidth="1"/>
    <col min="11009" max="11009" width="16" customWidth="1"/>
    <col min="11010" max="11010" width="17.36328125" customWidth="1"/>
    <col min="11011" max="11011" width="17" customWidth="1"/>
    <col min="11012" max="11012" width="15.36328125" customWidth="1"/>
    <col min="11013" max="11013" width="17.36328125" customWidth="1"/>
    <col min="11263" max="11263" width="37.36328125" customWidth="1"/>
    <col min="11264" max="11264" width="7.36328125" customWidth="1"/>
    <col min="11265" max="11265" width="16" customWidth="1"/>
    <col min="11266" max="11266" width="17.36328125" customWidth="1"/>
    <col min="11267" max="11267" width="17" customWidth="1"/>
    <col min="11268" max="11268" width="15.36328125" customWidth="1"/>
    <col min="11269" max="11269" width="17.36328125" customWidth="1"/>
    <col min="11519" max="11519" width="37.36328125" customWidth="1"/>
    <col min="11520" max="11520" width="7.36328125" customWidth="1"/>
    <col min="11521" max="11521" width="16" customWidth="1"/>
    <col min="11522" max="11522" width="17.36328125" customWidth="1"/>
    <col min="11523" max="11523" width="17" customWidth="1"/>
    <col min="11524" max="11524" width="15.36328125" customWidth="1"/>
    <col min="11525" max="11525" width="17.36328125" customWidth="1"/>
    <col min="11775" max="11775" width="37.36328125" customWidth="1"/>
    <col min="11776" max="11776" width="7.36328125" customWidth="1"/>
    <col min="11777" max="11777" width="16" customWidth="1"/>
    <col min="11778" max="11778" width="17.36328125" customWidth="1"/>
    <col min="11779" max="11779" width="17" customWidth="1"/>
    <col min="11780" max="11780" width="15.36328125" customWidth="1"/>
    <col min="11781" max="11781" width="17.36328125" customWidth="1"/>
    <col min="12031" max="12031" width="37.36328125" customWidth="1"/>
    <col min="12032" max="12032" width="7.36328125" customWidth="1"/>
    <col min="12033" max="12033" width="16" customWidth="1"/>
    <col min="12034" max="12034" width="17.36328125" customWidth="1"/>
    <col min="12035" max="12035" width="17" customWidth="1"/>
    <col min="12036" max="12036" width="15.36328125" customWidth="1"/>
    <col min="12037" max="12037" width="17.36328125" customWidth="1"/>
    <col min="12287" max="12287" width="37.36328125" customWidth="1"/>
    <col min="12288" max="12288" width="7.36328125" customWidth="1"/>
    <col min="12289" max="12289" width="16" customWidth="1"/>
    <col min="12290" max="12290" width="17.36328125" customWidth="1"/>
    <col min="12291" max="12291" width="17" customWidth="1"/>
    <col min="12292" max="12292" width="15.36328125" customWidth="1"/>
    <col min="12293" max="12293" width="17.36328125" customWidth="1"/>
    <col min="12543" max="12543" width="37.36328125" customWidth="1"/>
    <col min="12544" max="12544" width="7.36328125" customWidth="1"/>
    <col min="12545" max="12545" width="16" customWidth="1"/>
    <col min="12546" max="12546" width="17.36328125" customWidth="1"/>
    <col min="12547" max="12547" width="17" customWidth="1"/>
    <col min="12548" max="12548" width="15.36328125" customWidth="1"/>
    <col min="12549" max="12549" width="17.36328125" customWidth="1"/>
    <col min="12799" max="12799" width="37.36328125" customWidth="1"/>
    <col min="12800" max="12800" width="7.36328125" customWidth="1"/>
    <col min="12801" max="12801" width="16" customWidth="1"/>
    <col min="12802" max="12802" width="17.36328125" customWidth="1"/>
    <col min="12803" max="12803" width="17" customWidth="1"/>
    <col min="12804" max="12804" width="15.36328125" customWidth="1"/>
    <col min="12805" max="12805" width="17.36328125" customWidth="1"/>
    <col min="13055" max="13055" width="37.36328125" customWidth="1"/>
    <col min="13056" max="13056" width="7.36328125" customWidth="1"/>
    <col min="13057" max="13057" width="16" customWidth="1"/>
    <col min="13058" max="13058" width="17.36328125" customWidth="1"/>
    <col min="13059" max="13059" width="17" customWidth="1"/>
    <col min="13060" max="13060" width="15.36328125" customWidth="1"/>
    <col min="13061" max="13061" width="17.36328125" customWidth="1"/>
    <col min="13311" max="13311" width="37.36328125" customWidth="1"/>
    <col min="13312" max="13312" width="7.36328125" customWidth="1"/>
    <col min="13313" max="13313" width="16" customWidth="1"/>
    <col min="13314" max="13314" width="17.36328125" customWidth="1"/>
    <col min="13315" max="13315" width="17" customWidth="1"/>
    <col min="13316" max="13316" width="15.36328125" customWidth="1"/>
    <col min="13317" max="13317" width="17.36328125" customWidth="1"/>
    <col min="13567" max="13567" width="37.36328125" customWidth="1"/>
    <col min="13568" max="13568" width="7.36328125" customWidth="1"/>
    <col min="13569" max="13569" width="16" customWidth="1"/>
    <col min="13570" max="13570" width="17.36328125" customWidth="1"/>
    <col min="13571" max="13571" width="17" customWidth="1"/>
    <col min="13572" max="13572" width="15.36328125" customWidth="1"/>
    <col min="13573" max="13573" width="17.36328125" customWidth="1"/>
    <col min="13823" max="13823" width="37.36328125" customWidth="1"/>
    <col min="13824" max="13824" width="7.36328125" customWidth="1"/>
    <col min="13825" max="13825" width="16" customWidth="1"/>
    <col min="13826" max="13826" width="17.36328125" customWidth="1"/>
    <col min="13827" max="13827" width="17" customWidth="1"/>
    <col min="13828" max="13828" width="15.36328125" customWidth="1"/>
    <col min="13829" max="13829" width="17.36328125" customWidth="1"/>
    <col min="14079" max="14079" width="37.36328125" customWidth="1"/>
    <col min="14080" max="14080" width="7.36328125" customWidth="1"/>
    <col min="14081" max="14081" width="16" customWidth="1"/>
    <col min="14082" max="14082" width="17.36328125" customWidth="1"/>
    <col min="14083" max="14083" width="17" customWidth="1"/>
    <col min="14084" max="14084" width="15.36328125" customWidth="1"/>
    <col min="14085" max="14085" width="17.36328125" customWidth="1"/>
    <col min="14335" max="14335" width="37.36328125" customWidth="1"/>
    <col min="14336" max="14336" width="7.36328125" customWidth="1"/>
    <col min="14337" max="14337" width="16" customWidth="1"/>
    <col min="14338" max="14338" width="17.36328125" customWidth="1"/>
    <col min="14339" max="14339" width="17" customWidth="1"/>
    <col min="14340" max="14340" width="15.36328125" customWidth="1"/>
    <col min="14341" max="14341" width="17.36328125" customWidth="1"/>
    <col min="14591" max="14591" width="37.36328125" customWidth="1"/>
    <col min="14592" max="14592" width="7.36328125" customWidth="1"/>
    <col min="14593" max="14593" width="16" customWidth="1"/>
    <col min="14594" max="14594" width="17.36328125" customWidth="1"/>
    <col min="14595" max="14595" width="17" customWidth="1"/>
    <col min="14596" max="14596" width="15.36328125" customWidth="1"/>
    <col min="14597" max="14597" width="17.36328125" customWidth="1"/>
    <col min="14847" max="14847" width="37.36328125" customWidth="1"/>
    <col min="14848" max="14848" width="7.36328125" customWidth="1"/>
    <col min="14849" max="14849" width="16" customWidth="1"/>
    <col min="14850" max="14850" width="17.36328125" customWidth="1"/>
    <col min="14851" max="14851" width="17" customWidth="1"/>
    <col min="14852" max="14852" width="15.36328125" customWidth="1"/>
    <col min="14853" max="14853" width="17.36328125" customWidth="1"/>
    <col min="15103" max="15103" width="37.36328125" customWidth="1"/>
    <col min="15104" max="15104" width="7.36328125" customWidth="1"/>
    <col min="15105" max="15105" width="16" customWidth="1"/>
    <col min="15106" max="15106" width="17.36328125" customWidth="1"/>
    <col min="15107" max="15107" width="17" customWidth="1"/>
    <col min="15108" max="15108" width="15.36328125" customWidth="1"/>
    <col min="15109" max="15109" width="17.36328125" customWidth="1"/>
    <col min="15359" max="15359" width="37.36328125" customWidth="1"/>
    <col min="15360" max="15360" width="7.36328125" customWidth="1"/>
    <col min="15361" max="15361" width="16" customWidth="1"/>
    <col min="15362" max="15362" width="17.36328125" customWidth="1"/>
    <col min="15363" max="15363" width="17" customWidth="1"/>
    <col min="15364" max="15364" width="15.36328125" customWidth="1"/>
    <col min="15365" max="15365" width="17.36328125" customWidth="1"/>
    <col min="15615" max="15615" width="37.36328125" customWidth="1"/>
    <col min="15616" max="15616" width="7.36328125" customWidth="1"/>
    <col min="15617" max="15617" width="16" customWidth="1"/>
    <col min="15618" max="15618" width="17.36328125" customWidth="1"/>
    <col min="15619" max="15619" width="17" customWidth="1"/>
    <col min="15620" max="15620" width="15.36328125" customWidth="1"/>
    <col min="15621" max="15621" width="17.36328125" customWidth="1"/>
    <col min="15871" max="15871" width="37.36328125" customWidth="1"/>
    <col min="15872" max="15872" width="7.36328125" customWidth="1"/>
    <col min="15873" max="15873" width="16" customWidth="1"/>
    <col min="15874" max="15874" width="17.36328125" customWidth="1"/>
    <col min="15875" max="15875" width="17" customWidth="1"/>
    <col min="15876" max="15876" width="15.36328125" customWidth="1"/>
    <col min="15877" max="15877" width="17.36328125" customWidth="1"/>
    <col min="16127" max="16127" width="37.36328125" customWidth="1"/>
    <col min="16128" max="16128" width="7.36328125" customWidth="1"/>
    <col min="16129" max="16129" width="16" customWidth="1"/>
    <col min="16130" max="16130" width="17.36328125" customWidth="1"/>
    <col min="16131" max="16131" width="17" customWidth="1"/>
    <col min="16132" max="16132" width="15.36328125" customWidth="1"/>
    <col min="16133" max="16133" width="17.36328125" customWidth="1"/>
  </cols>
  <sheetData>
    <row r="2" spans="1:7" ht="24">
      <c r="A2" s="188" t="s">
        <v>50</v>
      </c>
      <c r="B2" s="188"/>
      <c r="C2" s="188"/>
      <c r="D2" s="188"/>
      <c r="E2" s="188"/>
      <c r="F2" s="188"/>
      <c r="G2" s="188"/>
    </row>
    <row r="3" spans="1:7" ht="21.5">
      <c r="A3" s="189" t="s">
        <v>30</v>
      </c>
      <c r="B3" s="190" t="s">
        <v>17</v>
      </c>
      <c r="C3" s="189" t="s">
        <v>31</v>
      </c>
      <c r="D3" s="189"/>
      <c r="E3" s="189"/>
      <c r="F3" s="189"/>
      <c r="G3" s="192" t="s">
        <v>14</v>
      </c>
    </row>
    <row r="4" spans="1:7" ht="21.5">
      <c r="A4" s="189"/>
      <c r="B4" s="191"/>
      <c r="C4" s="53" t="s">
        <v>10</v>
      </c>
      <c r="D4" s="53" t="s">
        <v>32</v>
      </c>
      <c r="E4" s="53" t="s">
        <v>16</v>
      </c>
      <c r="F4" s="53" t="s">
        <v>11</v>
      </c>
      <c r="G4" s="193"/>
    </row>
    <row r="5" spans="1:7" ht="21.5">
      <c r="A5" s="60" t="s">
        <v>46</v>
      </c>
      <c r="B5" s="76">
        <v>4</v>
      </c>
      <c r="C5" s="78">
        <f>(คะแนนประเมิน!B4+คะแนนประเมิน!B5)/2</f>
        <v>5</v>
      </c>
      <c r="D5" s="101" t="s">
        <v>12</v>
      </c>
      <c r="E5" s="77">
        <f>(คะแนนประเมิน!B3+คะแนนประเมิน!B10)/2</f>
        <v>4.4874999999999998</v>
      </c>
      <c r="F5" s="80">
        <f>คะแนนประเมิน!B11</f>
        <v>4.7437500000000004</v>
      </c>
      <c r="G5" s="61" t="str">
        <f>IF(F5&gt;=4.51,"ดีมาก",IF(F5&gt;=3.51,"ดี",IF(F5&gt;=2.51,"พอใช้",IF(F5&gt;=1.51,"ปรับปรุง",IF(F5&lt;=1.5,"ปรับปรุงเร่งด่วน")))))</f>
        <v>ดีมาก</v>
      </c>
    </row>
    <row r="6" spans="1:7" ht="21.5">
      <c r="A6" s="12" t="s">
        <v>47</v>
      </c>
      <c r="B6" s="62">
        <v>4</v>
      </c>
      <c r="C6" s="13">
        <f>คะแนนประเมิน!B13</f>
        <v>5</v>
      </c>
      <c r="D6" s="14" t="str">
        <f>คะแนนประเมิน!B12</f>
        <v>5.00</v>
      </c>
      <c r="E6" s="15">
        <f>(คะแนนประเมิน!B14+คะแนนประเมิน!B15)/2</f>
        <v>5</v>
      </c>
      <c r="F6" s="16">
        <f>คะแนนประเมิน!B16</f>
        <v>5</v>
      </c>
      <c r="G6" s="61" t="str">
        <f>IF(F6&gt;=4.51,"ดีมาก",IF(F6&gt;=3.51,"ดี",IF(F6&gt;=2.51,"พอใช้",IF(F6&gt;=1.51,"ปรับปรุง",IF(F6&lt;=1.5,"ปรับปรุงเร่งด่วน")))))</f>
        <v>ดีมาก</v>
      </c>
    </row>
    <row r="7" spans="1:7" ht="21.5">
      <c r="A7" s="63" t="s">
        <v>48</v>
      </c>
      <c r="B7" s="64">
        <v>2</v>
      </c>
      <c r="C7" s="65" t="s">
        <v>12</v>
      </c>
      <c r="D7" s="66" t="str">
        <f>คะแนนประเมิน!B17</f>
        <v>5.00</v>
      </c>
      <c r="E7" s="67">
        <f>คะแนนประเมิน!B18</f>
        <v>5</v>
      </c>
      <c r="F7" s="73">
        <f>คะแนนประเมิน!B19</f>
        <v>5</v>
      </c>
      <c r="G7" s="61" t="str">
        <f>IF(F7&gt;=4.51,"ดีมาก",IF(F7&gt;=3.51,"ดี",IF(F7&gt;=2.51,"พอใช้",IF(F7&gt;=1.51,"ปรับปรุง",IF(F7&lt;=1.5,"ปรับปรุงเร่งด่วน")))))</f>
        <v>ดีมาก</v>
      </c>
    </row>
    <row r="8" spans="1:7" ht="21.5">
      <c r="A8" s="12" t="s">
        <v>62</v>
      </c>
      <c r="B8" s="62">
        <v>1</v>
      </c>
      <c r="C8" s="13" t="s">
        <v>12</v>
      </c>
      <c r="D8" s="14">
        <f>คะแนนประเมิน!B21</f>
        <v>5</v>
      </c>
      <c r="E8" s="15" t="s">
        <v>12</v>
      </c>
      <c r="F8" s="16">
        <f>คะแนนประเมิน!B21</f>
        <v>5</v>
      </c>
      <c r="G8" s="61" t="str">
        <f>IF(F8&gt;=4.51,"ดีมาก",IF(F8&gt;=3.51,"ดี",IF(F8&gt;=2.51,"พอใช้",IF(F8&gt;=1.51,"ปรับปรุง",IF(F8&lt;=1.5,"ปรับปรุงเร่งด่วน")))))</f>
        <v>ดีมาก</v>
      </c>
    </row>
    <row r="9" spans="1:7" ht="21.5">
      <c r="A9" s="12" t="s">
        <v>49</v>
      </c>
      <c r="B9" s="62">
        <v>3</v>
      </c>
      <c r="C9" s="13" t="s">
        <v>12</v>
      </c>
      <c r="D9" s="14">
        <f>(คะแนนประเมิน!B22+คะแนนประเมิน!B23+คะแนนประเมิน!B24)/3</f>
        <v>5</v>
      </c>
      <c r="E9" s="15" t="s">
        <v>12</v>
      </c>
      <c r="F9" s="16">
        <f>คะแนนประเมิน!B25</f>
        <v>5</v>
      </c>
      <c r="G9" s="61" t="str">
        <f t="shared" ref="G9:G10" si="0">IF(F9&gt;=4.51,"ดีมาก",IF(F9&gt;=3.51,"ดี",IF(F9&gt;=2.51,"พอใช้",IF(F9&gt;=1.51,"ปรับปรุง",IF(F9&lt;=1.5,"ปรับปรุงเร่งด่วน")))))</f>
        <v>ดีมาก</v>
      </c>
    </row>
    <row r="10" spans="1:7" ht="21.5">
      <c r="A10" s="68" t="s">
        <v>13</v>
      </c>
      <c r="B10" s="69">
        <v>14</v>
      </c>
      <c r="C10" s="70">
        <f>(คะแนนประเมิน!B4+คะแนนประเมิน!B5+คะแนนประเมิน!B13)/3</f>
        <v>5</v>
      </c>
      <c r="D10" s="71">
        <f>(คะแนนประเมิน!B12+คะแนนประเมิน!B17+คะแนนประเมิน!B20+คะแนนประเมิน!B22+คะแนนประเมิน!B23+คะแนนประเมิน!B24)/6</f>
        <v>5</v>
      </c>
      <c r="E10" s="72">
        <f>(คะแนนประเมิน!B3+คะแนนประเมิน!B10+คะแนนประเมิน!B14+คะแนนประเมิน!B15+คะแนนประเมิน!B18)/5</f>
        <v>4.7949999999999999</v>
      </c>
      <c r="F10" s="73">
        <f>คะแนนประเมิน!B26</f>
        <v>4.9267857142857139</v>
      </c>
      <c r="G10" s="61" t="str">
        <f t="shared" si="0"/>
        <v>ดีมาก</v>
      </c>
    </row>
    <row r="11" spans="1:7" ht="21.5">
      <c r="A11" s="186" t="s">
        <v>14</v>
      </c>
      <c r="B11" s="187"/>
      <c r="C11" s="74" t="str">
        <f>IF(C10&gt;=4.51,"ดีมาก",IF(C10&gt;=3.51,"ดี",IF(C10&gt;=2.51,"พอใช้",IF(C10&gt;=1.51,"ปรับปรุง",IF(C10&lt;=1.5,"ปรับปรุงเร่งด่วน")))))</f>
        <v>ดีมาก</v>
      </c>
      <c r="D11" s="74" t="str">
        <f t="shared" ref="D11:E11" si="1">IF(D10&gt;=4.51,"ดีมาก",IF(D10&gt;=3.51,"ดี",IF(D10&gt;=2.51,"พอใช้",IF(D10&gt;=1.51,"ปรับปรุง",IF(D10&lt;=1.5,"ปรับปรุงเร่งด่วน")))))</f>
        <v>ดีมาก</v>
      </c>
      <c r="E11" s="74" t="str">
        <f t="shared" si="1"/>
        <v>ดีมาก</v>
      </c>
      <c r="F11" s="75"/>
      <c r="G11" s="75"/>
    </row>
  </sheetData>
  <mergeCells count="6">
    <mergeCell ref="A11:B11"/>
    <mergeCell ref="A2:G2"/>
    <mergeCell ref="A3:A4"/>
    <mergeCell ref="B3:B4"/>
    <mergeCell ref="C3:F3"/>
    <mergeCell ref="G3:G4"/>
  </mergeCells>
  <pageMargins left="0.7" right="0.7" top="0.75" bottom="0.75" header="0.3" footer="0.3"/>
  <pageSetup paperSize="9" scale="96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ผลการดำเนินงาน (ส.1)</vt:lpstr>
      <vt:lpstr>คะแนนประเมิน</vt:lpstr>
      <vt:lpstr>ตารางวิเคราะห์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teerapong</dc:creator>
  <cp:lastModifiedBy>K</cp:lastModifiedBy>
  <cp:lastPrinted>2016-11-21T02:42:19Z</cp:lastPrinted>
  <dcterms:created xsi:type="dcterms:W3CDTF">2010-08-22T10:29:18Z</dcterms:created>
  <dcterms:modified xsi:type="dcterms:W3CDTF">2024-06-26T01:30:06Z</dcterms:modified>
</cp:coreProperties>
</file>